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demecloud-my.sharepoint.com/personal/pauline_guerecheau-desvignes_ademe_fr/Documents/01_TransformAr/04_WP4/D4.6. Solutions replication potential/Replicability Tool/"/>
    </mc:Choice>
  </mc:AlternateContent>
  <xr:revisionPtr revIDLastSave="7848" documentId="8_{2E2352DB-EE78-4ABF-AA7B-446654DDDE97}" xr6:coauthVersionLast="47" xr6:coauthVersionMax="47" xr10:uidLastSave="{45138A8A-51C8-43BB-9559-4E7816C32656}"/>
  <bookViews>
    <workbookView xWindow="10140" yWindow="0" windowWidth="10455" windowHeight="10905" tabRatio="1000" activeTab="3" xr2:uid="{B12B284C-7863-45C1-B9B9-2B502295D35A}"/>
  </bookViews>
  <sheets>
    <sheet name="Interviews_Raw_Data" sheetId="2" state="hidden" r:id="rId1"/>
    <sheet name="Introduction" sheetId="6" r:id="rId2"/>
    <sheet name="Relevant Information" sheetId="16" r:id="rId3"/>
    <sheet name="Assessment" sheetId="13" r:id="rId4"/>
    <sheet name="Replicability Results" sheetId="14" r:id="rId5"/>
    <sheet name="Scoring Overview" sheetId="15" r:id="rId6"/>
    <sheet name="Inputs" sheetId="12" r:id="rId7"/>
  </sheets>
  <definedNames>
    <definedName name="_xlnm._FilterDatabase" localSheetId="3" hidden="1">Assessment!$A$29:$E$99</definedName>
    <definedName name="_xlnm._FilterDatabase" localSheetId="6" hidden="1">Inputs!$B$42:$G$191</definedName>
    <definedName name="BubbleSize">OFFSET('Replicability Results'!$E$14, 0, 0, COUNTA('Replicability Results'!$E$14:$E$25), 1)</definedName>
    <definedName name="Categories">OFFSET('Scoring Overview'!$B$15, 0, 0, COUNTA('Scoring Overview'!$B$15:$B$23), 1)</definedName>
    <definedName name="ConditionNames">OFFSET('Replicability Results'!$B$14, 0, 0, COUNTA('Replicability Results'!$B$14:$B$25), 1)</definedName>
    <definedName name="HighPriority">OFFSET('Replicability Results'!$I$14, 0, 0, COUNTA('Replicability Results'!$I$14:$I$25), 1)</definedName>
    <definedName name="LowPriority">OFFSET('Replicability Results'!$J$14, 0, 0, COUNTA('Replicability Results'!$J$14:$J$25), 1)</definedName>
    <definedName name="Scores">OFFSET('Scoring Overview'!$C$15, 0, 0, COUNTA('Scoring Overview'!$B$15:$B$23), 1)</definedName>
    <definedName name="Weighting">OFFSET('Replicability Results'!$C$14, 0, 0, COUNTA('Replicability Results'!$C$14:$C$25),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3" l="1"/>
  <c r="H75" i="13"/>
  <c r="I43" i="15" l="1"/>
  <c r="I44" i="15"/>
  <c r="H26" i="13" l="1"/>
  <c r="B11" i="13"/>
  <c r="D24" i="16"/>
  <c r="D25" i="16"/>
  <c r="D26" i="16"/>
  <c r="D27" i="16"/>
  <c r="D28" i="16"/>
  <c r="D29" i="16"/>
  <c r="D30" i="16"/>
  <c r="D31" i="16"/>
  <c r="D32" i="16"/>
  <c r="D33" i="16"/>
  <c r="D34" i="16"/>
  <c r="D23" i="16"/>
  <c r="A9" i="16"/>
  <c r="B9" i="16" s="1"/>
  <c r="A10" i="16"/>
  <c r="B10" i="16" s="1"/>
  <c r="A11" i="16"/>
  <c r="B11" i="16" s="1"/>
  <c r="A12" i="16"/>
  <c r="B12" i="16" s="1"/>
  <c r="A13" i="16"/>
  <c r="B13" i="16" s="1"/>
  <c r="A14" i="16"/>
  <c r="B14" i="16" s="1"/>
  <c r="A15" i="16"/>
  <c r="B15" i="16" s="1"/>
  <c r="A16" i="16"/>
  <c r="B16" i="16" s="1"/>
  <c r="A17" i="16"/>
  <c r="B17" i="16" s="1"/>
  <c r="A18" i="16"/>
  <c r="B18" i="16" s="1"/>
  <c r="A19" i="16"/>
  <c r="B19" i="16" s="1"/>
  <c r="A20" i="16"/>
  <c r="B20" i="16" s="1"/>
  <c r="A21" i="16"/>
  <c r="B21" i="16" s="1"/>
  <c r="A22" i="16"/>
  <c r="B22" i="16" s="1"/>
  <c r="A23" i="16"/>
  <c r="B23" i="16" s="1"/>
  <c r="A24" i="16"/>
  <c r="B24" i="16" s="1"/>
  <c r="A8" i="16"/>
  <c r="B8" i="16" s="1"/>
  <c r="B17" i="13" a="1"/>
  <c r="B17" i="13" s="1"/>
  <c r="C212" i="12"/>
  <c r="C211" i="12"/>
  <c r="C210" i="12"/>
  <c r="C209" i="12"/>
  <c r="C208" i="12"/>
  <c r="C207" i="12"/>
  <c r="C206" i="12"/>
  <c r="C205" i="12"/>
  <c r="C204" i="12"/>
  <c r="C203" i="12"/>
  <c r="C202" i="12"/>
  <c r="C201" i="12"/>
  <c r="C200" i="12"/>
  <c r="C199" i="12"/>
  <c r="C198" i="12"/>
  <c r="C197" i="12"/>
  <c r="C196" i="12"/>
  <c r="C12" i="15" l="1"/>
  <c r="B11" i="14"/>
  <c r="H50" i="13"/>
  <c r="H43" i="13"/>
  <c r="H35" i="13"/>
  <c r="H99" i="13"/>
  <c r="H91" i="13"/>
  <c r="H67" i="13"/>
  <c r="H59" i="13"/>
  <c r="H58" i="13"/>
  <c r="H51" i="13"/>
  <c r="A40" i="13" l="1" a="1"/>
  <c r="H42" i="13" s="1"/>
  <c r="A88" i="13" a="1"/>
  <c r="A96" i="13" a="1"/>
  <c r="A96" i="13" s="1"/>
  <c r="A80" i="13" a="1"/>
  <c r="A48" i="13" a="1"/>
  <c r="A48" i="13" s="1"/>
  <c r="A32" i="13" a="1"/>
  <c r="A72" i="13" a="1"/>
  <c r="A56" i="13" a="1"/>
  <c r="A56" i="13" s="1"/>
  <c r="A64" i="13" a="1"/>
  <c r="H66" i="13" s="1"/>
  <c r="H83" i="13" l="1"/>
  <c r="H82" i="13"/>
  <c r="A72" i="13"/>
  <c r="H74" i="13"/>
  <c r="A88" i="13"/>
  <c r="H90" i="13"/>
  <c r="A80" i="13"/>
  <c r="H80" i="13"/>
  <c r="A64" i="13"/>
  <c r="H65" i="13"/>
  <c r="A40" i="13"/>
  <c r="H40" i="13"/>
  <c r="A32" i="13"/>
  <c r="H32" i="13"/>
  <c r="H34" i="13"/>
  <c r="H96" i="13"/>
  <c r="H25" i="13"/>
  <c r="H23" i="13"/>
  <c r="H22" i="13"/>
  <c r="H20" i="13"/>
  <c r="H19" i="13"/>
  <c r="H24" i="13"/>
  <c r="H21" i="13"/>
  <c r="H18" i="13"/>
  <c r="B93" i="13"/>
  <c r="A94" i="13" s="1"/>
  <c r="B77" i="13"/>
  <c r="A78" i="13" s="1"/>
  <c r="B85" i="13"/>
  <c r="A86" i="13" s="1"/>
  <c r="B37" i="13"/>
  <c r="A38" i="13" s="1"/>
  <c r="B61" i="13"/>
  <c r="A62" i="13" s="1"/>
  <c r="B69" i="13"/>
  <c r="A70" i="13" s="1"/>
  <c r="B53" i="13"/>
  <c r="A54" i="13" s="1"/>
  <c r="B45" i="13"/>
  <c r="A46" i="13" s="1"/>
  <c r="H81" i="13"/>
  <c r="H73" i="13"/>
  <c r="D14" i="14" l="1" a="1"/>
  <c r="D14" i="14" s="1"/>
  <c r="C14" i="14" a="1"/>
  <c r="C14" i="14" s="1"/>
  <c r="A14" i="14" a="1"/>
  <c r="B14" i="14" a="1"/>
  <c r="B14" i="14" s="1"/>
  <c r="H17" i="13"/>
  <c r="H97" i="13"/>
  <c r="H98" i="13"/>
  <c r="H48" i="13"/>
  <c r="H49" i="13"/>
  <c r="H72" i="13"/>
  <c r="H56" i="13"/>
  <c r="H57" i="13"/>
  <c r="H88" i="13"/>
  <c r="H89" i="13"/>
  <c r="H64" i="13"/>
  <c r="H41" i="13"/>
  <c r="B29" i="13"/>
  <c r="A30" i="13" s="1"/>
  <c r="H33" i="13"/>
  <c r="H23" i="14" l="1"/>
  <c r="E17" i="14"/>
  <c r="F25" i="14"/>
  <c r="I25" i="14" s="1"/>
  <c r="F17" i="14"/>
  <c r="I17" i="14" s="1"/>
  <c r="F24" i="14"/>
  <c r="I24" i="14" s="1"/>
  <c r="F16" i="14"/>
  <c r="I16" i="14" s="1"/>
  <c r="F23" i="14"/>
  <c r="I23" i="14" s="1"/>
  <c r="F22" i="14"/>
  <c r="I22" i="14" s="1"/>
  <c r="F21" i="14"/>
  <c r="I21" i="14" s="1"/>
  <c r="F20" i="14"/>
  <c r="I20" i="14" s="1"/>
  <c r="F19" i="14"/>
  <c r="I19" i="14" s="1"/>
  <c r="F18" i="14"/>
  <c r="I18" i="14" s="1"/>
  <c r="H22" i="14"/>
  <c r="H24" i="14"/>
  <c r="H25" i="14"/>
  <c r="A14" i="14"/>
  <c r="F14" i="14"/>
  <c r="F15" i="14"/>
  <c r="I15" i="14" s="1"/>
  <c r="E20" i="14"/>
  <c r="H20" i="14"/>
  <c r="E19" i="14"/>
  <c r="E18" i="14"/>
  <c r="E25" i="14"/>
  <c r="E24" i="14"/>
  <c r="E16" i="14"/>
  <c r="E23" i="14"/>
  <c r="E15" i="14"/>
  <c r="E22" i="14"/>
  <c r="E21" i="14"/>
  <c r="H21" i="14"/>
  <c r="H19" i="14"/>
  <c r="H17" i="14"/>
  <c r="H16" i="14"/>
  <c r="H15" i="14"/>
  <c r="H18" i="14"/>
  <c r="D15" i="15" l="1" a="1"/>
  <c r="D15" i="15" s="1"/>
  <c r="B15" i="15" a="1"/>
  <c r="B15" i="15" s="1"/>
  <c r="I14" i="14"/>
  <c r="J23" i="14"/>
  <c r="J15" i="14"/>
  <c r="J14" i="14"/>
  <c r="J19" i="14"/>
  <c r="J18" i="14"/>
  <c r="J22" i="14"/>
  <c r="J16" i="14"/>
  <c r="J20" i="14"/>
  <c r="J17" i="14"/>
  <c r="J21" i="14"/>
  <c r="J25" i="14"/>
  <c r="J24" i="14"/>
  <c r="I21" i="15" l="1"/>
  <c r="E21" i="15" a="1"/>
  <c r="E21" i="15" s="1"/>
  <c r="E22" i="15" a="1"/>
  <c r="E22" i="15" s="1"/>
  <c r="E23" i="15" a="1"/>
  <c r="E23" i="15" s="1"/>
  <c r="E16" i="15" a="1"/>
  <c r="E16" i="15" s="1"/>
  <c r="E17" i="15" a="1"/>
  <c r="E17" i="15" s="1"/>
  <c r="E18" i="15" a="1"/>
  <c r="E18" i="15" s="1"/>
  <c r="E19" i="15" a="1"/>
  <c r="E19" i="15" s="1"/>
  <c r="E20" i="15" a="1"/>
  <c r="E20" i="15" s="1"/>
  <c r="I20" i="15"/>
  <c r="I22" i="15"/>
  <c r="I23" i="15"/>
  <c r="C22" i="15"/>
  <c r="C20" i="15"/>
  <c r="C23" i="15"/>
  <c r="C21" i="15"/>
  <c r="C18" i="15"/>
  <c r="I17" i="15"/>
  <c r="I16" i="15"/>
  <c r="I19" i="15"/>
  <c r="I18" i="15"/>
  <c r="E14" i="14"/>
  <c r="C19" i="15" s="1"/>
  <c r="H14" i="14"/>
  <c r="C17" i="15" l="1"/>
  <c r="I15" i="15"/>
  <c r="E15" i="15" a="1"/>
  <c r="E15" i="15" s="1"/>
  <c r="B36" i="15" s="1" a="1"/>
  <c r="E28" i="14"/>
  <c r="C16" i="15"/>
  <c r="C15" i="15"/>
  <c r="G24" i="15" a="1"/>
  <c r="G24" i="15" s="1"/>
  <c r="H24" i="15" a="1"/>
  <c r="H24" i="15" s="1"/>
  <c r="I42" i="15" l="1"/>
  <c r="I41" i="15"/>
  <c r="B36" i="15"/>
  <c r="I40" i="15"/>
  <c r="I36" i="15"/>
  <c r="I39" i="15"/>
  <c r="I38" i="15"/>
  <c r="I37"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<sst xmlns="http://schemas.openxmlformats.org/spreadsheetml/2006/main" count="1084" uniqueCount="641">
  <si>
    <t>Demonstrator name</t>
  </si>
  <si>
    <t>Solution name</t>
  </si>
  <si>
    <t>Guadeloupe</t>
  </si>
  <si>
    <t>Nudging</t>
  </si>
  <si>
    <t>NUDG</t>
  </si>
  <si>
    <t>Adaptation Fund</t>
  </si>
  <si>
    <t>AF</t>
  </si>
  <si>
    <t>Egaleo</t>
  </si>
  <si>
    <t>Citizen App Engagement</t>
  </si>
  <si>
    <t>CAE</t>
  </si>
  <si>
    <t>Awareness-raising modules</t>
  </si>
  <si>
    <t>AWAR</t>
  </si>
  <si>
    <t>Demand analysis for social services / infrastructure</t>
  </si>
  <si>
    <t>DSI</t>
  </si>
  <si>
    <t>Climate Innovation Hub</t>
  </si>
  <si>
    <t>CIH</t>
  </si>
  <si>
    <t>Smart climate stations</t>
  </si>
  <si>
    <t>SCS</t>
  </si>
  <si>
    <t>Galicia</t>
  </si>
  <si>
    <t>Resilience Index</t>
  </si>
  <si>
    <t>RI</t>
  </si>
  <si>
    <t>Mussel-Raft Monitoring</t>
  </si>
  <si>
    <t>MRM</t>
  </si>
  <si>
    <t>Intertidal monitoring</t>
  </si>
  <si>
    <t>INTERM</t>
  </si>
  <si>
    <t>Oristano</t>
  </si>
  <si>
    <t>Coastal contract</t>
  </si>
  <si>
    <t>COAST</t>
  </si>
  <si>
    <t>Smart Grid and gates</t>
  </si>
  <si>
    <t>SG</t>
  </si>
  <si>
    <t>West Country Region</t>
  </si>
  <si>
    <t>Integrated Constructed Wetlands</t>
  </si>
  <si>
    <t>Green Bonds</t>
  </si>
  <si>
    <t>Lappeenranta</t>
  </si>
  <si>
    <t>Crowdsourcing Citizen app</t>
  </si>
  <si>
    <t>CAF</t>
  </si>
  <si>
    <t>Urban runoff system</t>
  </si>
  <si>
    <t>URB</t>
  </si>
  <si>
    <t>Storm water modular system / monitoring</t>
  </si>
  <si>
    <t>Choice experiment</t>
  </si>
  <si>
    <t>CEI</t>
  </si>
  <si>
    <t>Description of solutions</t>
  </si>
  <si>
    <t>Climate &amp; Environmental Challenges Addressed</t>
  </si>
  <si>
    <t>Factors contributing to success</t>
  </si>
  <si>
    <t>Key milestones</t>
  </si>
  <si>
    <t>Key stakeholders</t>
  </si>
  <si>
    <t>Engagement with local communities</t>
  </si>
  <si>
    <t>Projected timeline for solutions</t>
  </si>
  <si>
    <t>What went well</t>
  </si>
  <si>
    <t>What did not go well</t>
  </si>
  <si>
    <t>How is success evaluated</t>
  </si>
  <si>
    <t>Partnerships or collaborations critical to success</t>
  </si>
  <si>
    <t>Addressing stakeholder resistance</t>
  </si>
  <si>
    <t>What would you do differently next time?</t>
  </si>
  <si>
    <t>Any guidelines or frameworks for replication?</t>
  </si>
  <si>
    <t>Conditions / factors / elements for replication</t>
  </si>
  <si>
    <t>Resources required for replication</t>
  </si>
  <si>
    <t>Baseline conditions necessary beto implement</t>
  </si>
  <si>
    <t>Mistakes to avoid when replicating</t>
  </si>
  <si>
    <t>Rating for overall replicability</t>
  </si>
  <si>
    <t>Rating per criteria</t>
  </si>
  <si>
    <t xml:space="preserve">For accommodation in hotels to limit water consumption while in the shower (limiting or shortening). Shower sensors showing minutes and seconds. Stickers in the bathroom to give more awareness about the experiment, saying how much water you can save by saving water. Also, information about water issues and why to save water. Also feedback forms (physical and QR code). </t>
  </si>
  <si>
    <t xml:space="preserve">Main focus was to conserve water as it is a main challenge in Guadeloupe. And focusing in tourism as major </t>
  </si>
  <si>
    <t xml:space="preserve">shower sensors capture the water duration. Overall, there were some improvements in water consumption. Good communication with the stakeholders. Some experiment partners did not continue with the experiment after receiveing the kits. One hotel was doing works thus not able to install; another hotel ownen did not live in Guadeloupe; change in management on another hotel. And other did not response. Number hotel participants: 4-5 installed everything and went well. Handed out sensors to 16 accomodations (bigger with 30 kits and other with 2 kits). </t>
  </si>
  <si>
    <t xml:space="preserve">1. Design experiments as it did not exist before. And iterations with stakeholders. Initially included the agricultural sector but stayed with tourism. 2. Pilot experiment including a base measurement to gather data. Then, Screen was uncovered and all other equipment installed. 3. Feedback. 4. Full experiment with more accommodations and more sensors, and nudged for 8 months and gather data. 5. Data analysing. </t>
  </si>
  <si>
    <t xml:space="preserve">Actierra. Ademe, Regional Council (departement), water office, Banque des territoires for financing. Loan also from Credit Agricole
◦	Technical committee: AFD
◦	Institutional 
◦	Beneficiaries that were financed. </t>
  </si>
  <si>
    <t xml:space="preserve">not directly but there was the opportunity to give feedback. And hotels did not want interferences with their guests. </t>
  </si>
  <si>
    <t xml:space="preserve">now stopped gathered data because bi-weekly needed to send a sync to gather the data. Some hotels still have the materails in place. Now they do not have plans to continue afterwards. The objective was: is it an effective way to nudge the toursits or not? Functionnalities of the sensors last 3 years. Data now is being collected but not analyses. In sept-nov, some accomodations are not sync then you cannot see anything in the app. </t>
  </si>
  <si>
    <t>-	Reduction in shower duration
-	Hotel managers eager to do something about water but did not know what to do. Some wanted to do more but did not know what. 
-	Field visits went well: language barriers, time difference, location difference (Belgium and Guadeloupe). The visits helped to give trust to the experiment. 
-	During full experiment: frequent communication to get higher response rates.</t>
  </si>
  <si>
    <t xml:space="preserve">-	Communication: some hotels not very responsive but might be explained by distance, language barriers, etc. 
-	Issue with sensors: hard to difficult to select the ideal sensor. As smooth as possible to install. But lead to some inaccuracy, because the sensor is activated by the sound of running shower. Faucet water or sink water active. 
-	Sync issues: issues with some sensors that were not syncing during the pilot, but not in the actual experiment. 
-	You need to have someone on the ground to supervise the whole thing and do follow up, check the data, the hotels. To make sure it works. </t>
  </si>
  <si>
    <t xml:space="preserve">not specific goals in mind. Goal was to lower the shower use, and showers between 6 and 8 minutes. Small difference between the baseline and after the experiment. </t>
  </si>
  <si>
    <t xml:space="preserve">share the results every couple of months to give an idea of the effect of the experiment. Once installed the sensors, and first sync, they received the data quite well. Good communication. Big issue getting installed and first sync. Show the impact of the experiment. Hotels that were already advancing in sustainability. </t>
  </si>
  <si>
    <t xml:space="preserve">make an estimation of how much data could be saved based on desk research. They knew the amount of water consumed in hotel in the showers. They had examples of similar projects. </t>
  </si>
  <si>
    <t xml:space="preserve">­	Having someone physically present. 
­	Testing other sensors (they used this because of budgetary constraints and easy installation). But good to try different sensors even in a test shower before deploying largely. </t>
  </si>
  <si>
    <t xml:space="preserve">­	Nudging: no specific guidelines but they have all information/material for doing the nudging. </t>
  </si>
  <si>
    <t xml:space="preserve">If tourism: need to be a touristic place with accommodations. Touristic spots. Where water is a relevant issue. 
decided to focus on tourism and specifically on showers after the workshops regarding the adaptation pathways. 
feasibility study is a success of the solution. Make a complete and thorough feasibility study. Make sure in a local context it will work out. 
◦	Involve all the institutions. Having an organization like Ademe is key because they know the context. </t>
  </si>
  <si>
    <t xml:space="preserve">design background with focus on behaviour to come up with the experiment. Most can be reused in any other location but updated to the new location. Technical aspect: depend on the sensors chosen. Be the person between the hotels and the sensors. 
rather small team is feasible. They worked with max 3 people overall. 
depends on the fund format of governance: need a team to do the feasibility study and then the close up of the fund. But if the idea is to have an autonomous fund, then more people. Also, having someone dedicated to supporting proposal development. 
nudging kits were not that expensive, most expensive was the sensors. But hotel owners might be willing to cover. 
sensor + kits: 105€ per bathroom. Includes the sync data.  low cost solution, no need for full time personnel. </t>
  </si>
  <si>
    <t xml:space="preserve">: need to be a shower and a hotel. Some accomodations have inside and outside showers. They only experimented with indoord showers, but interesting to have with outdoor as well. </t>
  </si>
  <si>
    <t xml:space="preserve">­	Important to manage the solution from the ground. </t>
  </si>
  <si>
    <t xml:space="preserve">Political: (e.g., stability, alignment with political priorities, support from government actors): 1
Financial: (e.g., availability of funding, cost-efficiency): 3 (because kits are not expensive, not really labour cost needs)­
Governance: (e.g., policy support, institutional alignment): 1 (can help but if no it’s not an issue)
Technical: (e.g., access to expertise, resource availability): strong need of institutional knowledge but not scientific knowledge. 2/3­
Organizational: (e.g., internal team structure, project management effectiveness): 2 (more on the side of the hotel managers, so harder because It’s external)
Communication: (e.g., clarity of messaging, stakeholder outreach strategies): important for the call of applications: 5, very important. 
­Social: (e.g., stakeholder collaboration, community acceptance): 5 working togther with hotel managers. 
Environmental: (e.g., sustainability, ecological fit): 4 but financial aspects for hotel managers would be a bog driver for them. </t>
  </si>
  <si>
    <t xml:space="preserve">Local Fund for Adatation (FLAG): develop a one stop shop for funding. Adating the needs in Gualeoupe. Last year experimention phase with a first call for applications and 10 projects were financed by Ademe and Banque des Territoires. Continuation Actierra as a technical partner. Evaluation is between Ademe and other funders of the FLAG. Aim would be to continue but is a discussion to be held internally and governance of the fund (to be determined). </t>
  </si>
  <si>
    <t xml:space="preserve">baseline study identified the main challenges: 2 sectors higly at risk: agriculture and tourism. Water was the main issue of the TransformAr project. </t>
  </si>
  <si>
    <t xml:space="preserve">very innovative solution, not adaptation solution in France created. Raised a lot of interest from institutions, got a lot of politival support. Ademe raised a lot of interest. The selection committee was very clear for the selection of the tenders. They choose very serious projects in tackling adaption issues. Good job of baseline study and the beneficiaires found useful to have the one-stop shop. Having Ademe manageing the whole experimentation was very good, and gave legitimicaty to the solution. </t>
  </si>
  <si>
    <t xml:space="preserve">1. Baseline study ended in 09/2023. Review of possibilities and mapping the actors of financors. 2. Launch of Call for application for tender 09/2023. 3. Selection of projects: nov to January 2024, and then the co-financing happened. 4. Feb to sep 2024: contracting phase for the projects and open day with financers. 5. Project are being implemented that will last for 2 years. </t>
  </si>
  <si>
    <t xml:space="preserve">◦	accommodations. At the beginning: event with different stakeholders. 
◦	At the start: included some public agencies in the design of the experiment. 
­	Several workshops (4) with tourism operators, institutions, agricultural  objective: understand key sectors to invest (part of the baseline study of the AF). Also, bilateral meeting with key stakeholders. </t>
  </si>
  <si>
    <t xml:space="preserve">tried to work with local. Potential beneficiaries mostly, interviews </t>
  </si>
  <si>
    <t xml:space="preserve">from the open days discussions: discussed the replication to try to have an annual fund for different projects. Now some trying to find the financing to continue. For now, the fund works as: investors either give the money to Ademe or to the beneficiaries through a contract. Objective is to create a basket fund with an autonomous entity that manages the fund, but still under discussion. Discussions about regional council. Because Ademe cannot be that fund. </t>
  </si>
  <si>
    <t xml:space="preserve">-	See above. 
-	One stop shop is a good idea. Good political support. There is interest for adaption projects but need of project engineer. 
o	In Guadeloupe: big issue is to get funding from EU. So the Fund is rooted in the local context for financing small projects. Not easy to submit projects for funding. So, there is a need to engineer projects. More than 80% was able to be financed by the FLAG, Marie Edith was crucial to get the financing. </t>
  </si>
  <si>
    <t>-	Only one private (Credit Agricole): private investment is an issue for adaptation in general which is a major challenge. Private sector is difficult. Also, the agricultural sector is not very bankable in Guadeloupe.</t>
  </si>
  <si>
    <t xml:space="preserve">some KPIs, goals. Unlock budget resources; encourage developed local strategies on adaption, bridge the gap, create synergies, etc. Also, since was innovative solution: difficult to develop KPIs. </t>
  </si>
  <si>
    <t xml:space="preserve">Marie Edith effective a direct contact with beneficiaries in writing the proposals, etc.  easy the procedures as much as possible. Have someone helping to write and create the projects with the potential beneficiaries. Also, giving as much information as possible. Not trouble engaging with engaging with agricultural because they are more impacted by climate change. And with tourist sector was harder due to the nature of economic activity. </t>
  </si>
  <si>
    <t xml:space="preserve">there wasn’t too much resistance. Doesn’t know the answer because was not in the project. But, good communication. Maybe slow processes and admin issues. But Marie Edith was very good to keep interest. </t>
  </si>
  <si>
    <t xml:space="preserve">­	Having more political support from the beginning and having the region supporting them. Governance structure and having an autonomous entity but difficutl to have it considering the timeline. 
­	Technical support and financing: sign a charter to give their official involvement that would easy the procedures. On the financers side and technical support. Ensure commitment to the fund and respecting the delays. </t>
  </si>
  <si>
    <t xml:space="preserve">­	There’s the feasibility study for AF. </t>
  </si>
  <si>
    <t xml:space="preserve">similar answer. Need for adaptation financing everywhere, but where there are needs to finance 
there was a need for adaptation financing in Guadeloupe. 
stakeholder: local partner like Ademe that is able to bring everyone together. </t>
  </si>
  <si>
    <t xml:space="preserve">cost of labour/personnel. And meeting organization, workshops. </t>
  </si>
  <si>
    <t>2/3</t>
  </si>
  <si>
    <t xml:space="preserve">Political: (e.g., stability, alignment with political priorities, support from government actors): AF: 5
Financial: (e.g., availability of funding, cost-efficiency): AF: 5
Governance: (e.g., policy support, institutional alignment):  AF: 5
Technical: (e.g., access to expertise, resource availability): strong need of institutional knowledge but not scientific knowledge. AF: 3
Organizational: (e.g., internal team structure, project management effectiveness): AF: 4/5. Depending on if autonomous fund or included on an organization. 
Communication: (e.g., clarity of messaging, stakeholder outreach strategies): important for the call of applications: 
AF: 4/3. 
­Social: (e.g., stakeholder collaboration, community acceptance): AF:4, especially if it is public money. 
Environmental: (e.g., sustainability, ecological fit): AF: N/A. 
</t>
  </si>
  <si>
    <r>
      <t xml:space="preserve">Designed to collect data on the climate awareness of Egaleo’s citizens and to disseminate information to citizens on climate-related events, based on smart climate stations’ data. </t>
    </r>
    <r>
      <rPr>
        <i/>
        <sz val="11"/>
        <color theme="1"/>
        <rFont val="Calibri"/>
        <family val="2"/>
        <scheme val="minor"/>
      </rPr>
      <t>No longer a two-way feedback loop but only to give citizens information via the app.</t>
    </r>
  </si>
  <si>
    <t xml:space="preserve">Egaleo is subject to drought, wildfires, heatwaves, extreme precipitation, thunderstorms, and flooding events, impacting the health, infrastructure, and urban planning systems. </t>
  </si>
  <si>
    <t xml:space="preserve">1. The municipality designed the app and they have reviewed the design of the app (multiple iterations) 
2. External contractor is developing it and it is almost ready to implement
3. Demokritus knew the format to present the data – represented in a scientific way. They hosted it in their server as they have the infrastructure that Egaleo does not yet have. One day they may transfer to their servers. 
4. The municipality will communicate the app through social media, website, etc. </t>
  </si>
  <si>
    <t>Democritus
Municipality of Egaleo
External technician for the app</t>
  </si>
  <si>
    <t>The municipality is planning to use these in another Horizon project so it will continue - they have 4-5 years of funding.</t>
  </si>
  <si>
    <t xml:space="preserve">it wasn’t easy to put the application online; they have it on GooglePlay but for the App Store there is a problem with licenses. Working across different platforms; licensing issues. </t>
  </si>
  <si>
    <t xml:space="preserve">Curriculum of 45-minutes for pupils between the ages 16-18 years old related to climate change awareness and understanding. They did lectures at 3 schools already and will do another this month. </t>
  </si>
  <si>
    <t xml:space="preserve">1. Democritus organized the modules - 1 – 1.5 hour lecture (30 minutes of basic research e.g. what is a climate model, what is a forecast, Presentation of the stations and how they look like and what they measure. Students ask questions etc., during this.
2. The municipality informed schools regarding the topic and educational programme. 
3. The schools came and participated in the programme - Around 70-80 students per school (Age 14 and 15). They have done 3 schools and will do another this month. 
When they had the hackathon (during the Green Week and Open Days); also had a school with special needs and the technical high school come in. They fit quite well with the Earth Sciences curriculum. 
4.Then, Democritus in collaboration with the municipality went to the schools and developed the curriculum.  </t>
  </si>
  <si>
    <t>Democritus
Municipality of Egaleo</t>
  </si>
  <si>
    <t>Educational departments and schools</t>
  </si>
  <si>
    <t>The municipality of Egaleo is planning to continue this going forwards</t>
  </si>
  <si>
    <t xml:space="preserve">No idea how many people have downloaded but it has been online for one month. The people from the municipality have downloaded it. Only on the Play Store right now. Will be on iOS by the end of the month. </t>
  </si>
  <si>
    <t>Understand how demand for social services may shift as the impacts of climate change are felt</t>
  </si>
  <si>
    <t>Egaleo is subject to drought, wildfires, heatwaves, extreme precipitation, thunderstorms, and flooding events, impacting the health, infrastructure, and urban planning systems. The main issue is the heat island effect.</t>
  </si>
  <si>
    <t>partner with the service providers as they have the data
having active people in the local administration.</t>
  </si>
  <si>
    <t xml:space="preserve">1.	Historical climate data on heatwaves etc.
2.	Questionnaires they asked at social services – e.g. August 2023 heatwave for 1-week, how many people / what were the demands of people. Not just about health but also about low-income people. Still ongoing. It is hard to get all of the data.  
3. Data anlysis (currently here) </t>
  </si>
  <si>
    <t>Need to collaborate with other municipal services</t>
  </si>
  <si>
    <t>The municipality of Egaleo will use the data in another European climate project.</t>
  </si>
  <si>
    <t>Citizen engagement with the solution - they don't have time to participate in workshops and sometimes do not trust the municipal services</t>
  </si>
  <si>
    <t xml:space="preserve">Physical space in Egaleo exhibiting solutions to climate change adaptation. They recently ran a hackathon with students using 6 months of previous climate data. There are plans to have one this year but of course it depends on the schools. </t>
  </si>
  <si>
    <t>Municipality of Egaleo is very engaged in EU projects and they know how to deal with licensing arrangements and the administrative landscape. This partner was particularly important for the Smart Climate Stations and the Climate Innovation Hub.</t>
  </si>
  <si>
    <t>Stakeholders do not have free-time to participate at the events and workshops at the Climate Innovation Hub.</t>
  </si>
  <si>
    <t xml:space="preserve">Physical space already existing </t>
  </si>
  <si>
    <t>21 Smart Climate Stations to monitor the microclimate and identify heat hotspots / heat islands. The Climate stations are on public buildings, and in future phases they may be on private buildings.</t>
  </si>
  <si>
    <t>The main issue is the heat island effect.</t>
  </si>
  <si>
    <t>Some of the climate stations are "off-the-shelf" whilst others are custom-made
Municipality of Egaleo is very engaged in EU projects and they know how to deal with licensing arrangements and the administrative landscape. This partner was particularly important for the Smart Climate Stations and the Climate Innovation Hub.</t>
  </si>
  <si>
    <r>
      <t xml:space="preserve">1. Lay of the land – City of Egaleo is a relatively easy city (split into quarters). 
2. Determined where the sensors will go; all 4 quarters. What public buildings, as private buildings won’t be possible as you need access to them whenever you want. Easy to access buildings and in the quarter of the city they want to monitor. The teachers want to use the data to train the students – they need a station that the students can see, and that they have the data to use in classrooms. 
3. First round was 2 kindergardens, the Town Hall, one event centre (industrial part of the city), cultural activities. And one on the social services rooftop. The second round will be in public schools. Phase 3 will be in collaboration with another project, using private buildings that have agreed for them to include sensors on the rooftop and inside their apartment. 
4. Infrastructure (electricity etc.) and then installation done by municipality engineers. 
5. Data can be accessed by anyone through the citizen app (the clear and plotted data). Upon request, people can ask for the data for safety reasons. 
</t>
    </r>
    <r>
      <rPr>
        <i/>
        <sz val="11"/>
        <color theme="1"/>
        <rFont val="Calibri"/>
        <family val="2"/>
        <scheme val="minor"/>
      </rPr>
      <t xml:space="preserve">
Started with agreement to install 6 stations, and then Egaleo agreed to install 10 more and European Urbancities will have 10 additional, with 26 in total in the future.</t>
    </r>
  </si>
  <si>
    <t>Will still be operational after TransformAr.</t>
  </si>
  <si>
    <t>Some technical issues.
Pigeons – cannot collect rainfall if everything is clogged. Smart climate stations. Maintenance of the smart climate stations; they need to accessible (on the roof of public buildings). They used a network with SIM cards, not the cheapest solution but they wanted efficient network and sometimes with Egaleo smaller buildings they don’t reach the network.</t>
  </si>
  <si>
    <t>6 stations may not be enough to have meaningful data as a basis for policies, future city plans / urban planning.
Access to public buildings rooftops for stations.</t>
  </si>
  <si>
    <t>The solutions promoted are not that expensive. The sensors can be sourced more cheaply than they realized and the custom ones they built themselves to reduce the cost. It’ll save you 1/3rd of the budget.
Except for the initial investment of sensors etc., it isn’t a high resource need. E.g. one person per month to monitor the sensors and maintain them. Municipality technicians already in place. Not a demanding infrastructure to maintain.</t>
  </si>
  <si>
    <t>Solution</t>
  </si>
  <si>
    <t>Condition</t>
  </si>
  <si>
    <t>Category</t>
  </si>
  <si>
    <t>Touristic Destination</t>
  </si>
  <si>
    <t>The solution is tailored for areas with high tourism activity and multiple accommodations (e.g., hotels).</t>
  </si>
  <si>
    <t>Water Scarcity Concern</t>
  </si>
  <si>
    <t>Feasibility Study</t>
  </si>
  <si>
    <t>Local On-the-Ground Support</t>
  </si>
  <si>
    <t>Reliable Sensor Technology</t>
  </si>
  <si>
    <t>Technical Expertise</t>
  </si>
  <si>
    <t>Data Collection &amp; Analysis Capability</t>
  </si>
  <si>
    <t>Scalability &amp; Governance Model</t>
  </si>
  <si>
    <t>Description</t>
  </si>
  <si>
    <t>My target area has a significant number of tourists and accommodations.</t>
  </si>
  <si>
    <t>Stakeholder Engagement</t>
  </si>
  <si>
    <t>Operational</t>
  </si>
  <si>
    <t>Data &amp; Analytics</t>
  </si>
  <si>
    <t>Municipality support</t>
  </si>
  <si>
    <t>Scientific Expertise</t>
  </si>
  <si>
    <t>Collaboration with a scientific research center is necessary to ensure proper data representation and credibility</t>
  </si>
  <si>
    <t>A scientific research center is available and willing to collaborate on data representation and credibility</t>
  </si>
  <si>
    <t>Technical Infrastructure</t>
  </si>
  <si>
    <t>Funding Availability</t>
  </si>
  <si>
    <t>Long-term Maintenance</t>
  </si>
  <si>
    <t>Funding is available to cover key costs, either via external funding sources such as EU funding, or relavant impacted stakeholders are willing to contribute.</t>
  </si>
  <si>
    <t>The municipality should be willing to support and integrate climate adaptation solutions</t>
  </si>
  <si>
    <t>The municipality in my region is willing to support and integrate climate adaptation solutions.</t>
  </si>
  <si>
    <t>Availability of funding to cover key costs such as feasibility studies, sensor costs, and personnel costs, either via external EU funding, municipality funding, or contributions from relevant stakeholders.</t>
  </si>
  <si>
    <t>There are locations which exist where sensors or stations can be installed that are easy to access for maintenance and repairs</t>
  </si>
  <si>
    <t>Stakeholder Collaboration, Communication &amp; Trust</t>
  </si>
  <si>
    <t>Coordination between the municipality, research center, and other stakeholders (technical contractors, schools, etc.) is essential for successful implementation and frequent communication is key to maintaining engagement and participation.</t>
  </si>
  <si>
    <t>Effective coordination exists between the municipality, research institutions, and other stakeholders (technical contractors, schools, etc.) and I have a plan for maintaining effective communication.</t>
  </si>
  <si>
    <t>Objective</t>
  </si>
  <si>
    <t>Instructions</t>
  </si>
  <si>
    <t>Weighted Score</t>
  </si>
  <si>
    <t xml:space="preserve">Please select the solution: </t>
  </si>
  <si>
    <t>Solutions</t>
  </si>
  <si>
    <t>Questions</t>
  </si>
  <si>
    <t>Weighting</t>
  </si>
  <si>
    <t>User Score (1 to 5)</t>
  </si>
  <si>
    <t>NBS</t>
  </si>
  <si>
    <t>Political Support</t>
  </si>
  <si>
    <t>Financial Availability</t>
  </si>
  <si>
    <t>Organizational Capacity</t>
  </si>
  <si>
    <t>Local Institutional Support</t>
  </si>
  <si>
    <t>Communication &amp; Outreach</t>
  </si>
  <si>
    <t>A thorough feasibility study must be conducted to assess local financing needs and potential fund mechanisms.</t>
  </si>
  <si>
    <t>Openness to public-private partnerships</t>
  </si>
  <si>
    <t>Openness to public-private partnerships is critical to encourage the establishment of partnerships and the integration of innovative financial engineering.</t>
  </si>
  <si>
    <t>Public and private organisations in my region are open to public-private partnership to facilitate innovative financial engineering.</t>
  </si>
  <si>
    <t>Fostering participation and consultation with beneficiaries is essential to ensure that the Adaptation Fund meets real local needs.</t>
  </si>
  <si>
    <t>My organisation has the capacity to facilitate participation and consultation with beneficiaries to understand real local needs.</t>
  </si>
  <si>
    <t>A feasibility study has been conducted or is planned to assess local financing needs and fund mechanisms.</t>
  </si>
  <si>
    <t>A strong local environmental agency or similar institution is needed to define and develop the fund's orientations according to the climate context of your region.</t>
  </si>
  <si>
    <t>A strong local environmental agency or other respected public agency or institution is willing to be the strategic player in defining and developing the fund's orientations according to the climate context in your region.</t>
  </si>
  <si>
    <t>Fostering participation of beneficiaries</t>
  </si>
  <si>
    <t>Historical data on climate (particularly on extreme weather events) and demand for social services must be accessible and reliable.</t>
  </si>
  <si>
    <t>My region has access to accessible and reliable historical data on climate (particularly on extreme weather events) and demand for social services.</t>
  </si>
  <si>
    <t>The municipality should be willing to support the demand analysis and integrate its findings into planning.</t>
  </si>
  <si>
    <t>The municipality in my region is willing to support and integrate demand analysis findings.</t>
  </si>
  <si>
    <t>Trust in Municipal Services</t>
  </si>
  <si>
    <t>Citizens need to trust municipal services to provide accurate data and participate in workshops.</t>
  </si>
  <si>
    <t>Citizens in my region trust municipal services, facilitating data collection and engagement.</t>
  </si>
  <si>
    <t>Stakeholder Collaboration</t>
  </si>
  <si>
    <t>Collaboration with service providers and research institutions is essential to obtain relevant data.</t>
  </si>
  <si>
    <t>There are strong collaborations with service providers and research institutions for data access.</t>
  </si>
  <si>
    <t>Access to stable funding sources, particularly EU funding, is necessary for implementation.</t>
  </si>
  <si>
    <t>There are stable funding sources, such as EU funding, to support the demand analysis project.</t>
  </si>
  <si>
    <t>Time Allocation</t>
  </si>
  <si>
    <t>Sufficient time must be allocated to account for the complexity and challenges of data collection.</t>
  </si>
  <si>
    <t>The project timeline allows sufficient time to account for data collection complexities.</t>
  </si>
  <si>
    <t>Social Vulnerability Consideration</t>
  </si>
  <si>
    <t>The study must consider how climate change disproportionately affects vulnerable populations.</t>
  </si>
  <si>
    <t>The study considers the disproportionate impact of climate change on vulnerable populations.</t>
  </si>
  <si>
    <t>A suitable physical space must be available or repurposed to host the Climate Innovation Hub.</t>
  </si>
  <si>
    <t>My region has a suitable physical space available or one that can be repurposed for a Climate Innovation Hub.</t>
  </si>
  <si>
    <t>Physical Space Availability</t>
  </si>
  <si>
    <t>The municipality should be willing to support the establishment and ongoing operation of the Hub.</t>
  </si>
  <si>
    <t>The municipality in my region is willing to support the establishment and ongoing operation of the Hub.</t>
  </si>
  <si>
    <t>Stakeholders must be engaged to ensure participation in events, workshops, and initiatives.</t>
  </si>
  <si>
    <t>Stakeholders are engaged and willing to participate in workshops, events, and activities at the Hub.</t>
  </si>
  <si>
    <t>Sufficient funding, particularly from EU projects, is required to sustain the Hub.</t>
  </si>
  <si>
    <t>There are stable funding sources, such as EU projects, to support the establishment and operation of the Hub.</t>
  </si>
  <si>
    <t>Institutional Capacity</t>
  </si>
  <si>
    <t>Municipal departments should have experience handling licensing and administrative processes.</t>
  </si>
  <si>
    <t>Municipal departments have experience handling licensing and administrative processes for new initiatives.</t>
  </si>
  <si>
    <t>Access to Climate Data</t>
  </si>
  <si>
    <t>Participatory Methods Experience</t>
  </si>
  <si>
    <t>Local Stakeholder Buy-in and Collaboration</t>
  </si>
  <si>
    <t>Environmental Suitability</t>
  </si>
  <si>
    <t>Digitalization Readiness</t>
  </si>
  <si>
    <t>The sector must be open to digitalization and technological advancements in monitoring processes.</t>
  </si>
  <si>
    <t>Regulatory &amp; Policy Support</t>
  </si>
  <si>
    <t>Regulatory frameworks should support the integration of digital monitoring in mussel aquaculture.</t>
  </si>
  <si>
    <t>Regulatory frameworks in my region support the integration of digital monitoring in aquaculture.</t>
  </si>
  <si>
    <t>Stakeholders in the marine industry concerned are open to digitalization and technological advancements in monitoring.</t>
  </si>
  <si>
    <t>Long-Term Perspective</t>
  </si>
  <si>
    <t>Availability of Local Data</t>
  </si>
  <si>
    <t>Sufficient local environmental data, such as currents, is necessary to calibrate predictive models.</t>
  </si>
  <si>
    <t>There is sufficient local environmental data, such as currents, to calibrate predictive models.</t>
  </si>
  <si>
    <t>Adequate time must be allocated for data collection, analysis, and stakeholder engagement.</t>
  </si>
  <si>
    <t>Adequate time is allocated for data collection, analysis, and stakeholder engagement.</t>
  </si>
  <si>
    <t>Participatory Governance</t>
  </si>
  <si>
    <t>Public Sector Administrative Capacity</t>
  </si>
  <si>
    <t>Climate Risk Planning</t>
  </si>
  <si>
    <t>Monitoring &amp; Evaluation</t>
  </si>
  <si>
    <t>Strong political backing and alignment with policy priorities are necessary for project success.</t>
  </si>
  <si>
    <t>My region has strong political backing and alignment with policy priorities for NbS implementation.</t>
  </si>
  <si>
    <t>Governance &amp; Policy Alignment</t>
  </si>
  <si>
    <t>Ensuring institutional alignment and policy support facilitates implementation and sustainability.</t>
  </si>
  <si>
    <t>Institutional alignment and policy support facilitate the successful implementation of NbS.</t>
  </si>
  <si>
    <t>There is access to expertise in hydrology, farm management, GIS mapping, and NbS implementation.</t>
  </si>
  <si>
    <t>A mix of public and private funding is needed to support implementation and long-term maintenance.</t>
  </si>
  <si>
    <t>Public and private funding sources are available to support implementation and long-term maintenance.</t>
  </si>
  <si>
    <t>Site-Specific Feasibility</t>
  </si>
  <si>
    <t>Technical feasibility depends on soil type, geology, catchment features, and biodiversity connectivity.</t>
  </si>
  <si>
    <t>The technical feasibility of NbS has been assessed based on soil, geology, and biodiversity connectivity.</t>
  </si>
  <si>
    <t>Landowner Trust &amp; Collaboration</t>
  </si>
  <si>
    <t>Trust-building with landowners is essential, ensuring they see value in the project and solutions.</t>
  </si>
  <si>
    <t>Climate risks such as extreme weather and flooding must be factored into project design and implementation.</t>
  </si>
  <si>
    <t>Climate risks, such as extreme weather and flooding, have been integrated into project planning.</t>
  </si>
  <si>
    <t>A governance structure must enable participatory decision-making and long-term management strategies.</t>
  </si>
  <si>
    <t>A participatory governance structure exists to ensure long-term management and stakeholder inclusion.</t>
  </si>
  <si>
    <t>Clear communication strategies should be tailored to different stakeholder groups for engagement.</t>
  </si>
  <si>
    <t>A clear and tailored communication strategy is in place to engage different stakeholder groups.</t>
  </si>
  <si>
    <t>Multi-Sector Partnerships</t>
  </si>
  <si>
    <t>Mapping &amp; Data Analysis</t>
  </si>
  <si>
    <t>GIS mapping and data analysis tools support site selection, feasibility assessments, and monitoring.</t>
  </si>
  <si>
    <t>Citizen Need for App</t>
  </si>
  <si>
    <t>There must be a clear demand from citizens for an app to report stormwater and flooding issues.</t>
  </si>
  <si>
    <t>There is a clear demand from citizens in my region for an app to report stormwater and flooding issues.</t>
  </si>
  <si>
    <t>Municipal Willingness to Change</t>
  </si>
  <si>
    <t>The municipality must be open to adopting new processes and integrating citizen feedback.</t>
  </si>
  <si>
    <t>The municipality in my region is open to adopting new processes and integrating citizen feedback.</t>
  </si>
  <si>
    <t>Technological Competency</t>
  </si>
  <si>
    <t>IT System Integration</t>
  </si>
  <si>
    <t>The app should be designed to integrate with existing IT systems for efficient data processing.</t>
  </si>
  <si>
    <t>The app can be designed to integrate with existing IT systems for efficient data processing.</t>
  </si>
  <si>
    <t>Financial Sustainability</t>
  </si>
  <si>
    <t>Change Management</t>
  </si>
  <si>
    <t>The municipality must implement internal change management strategies to adapt to citizen transparency.</t>
  </si>
  <si>
    <t>Change management strategies are in place to help municipal employees adapt to new levels of transparency.</t>
  </si>
  <si>
    <t>Public Awareness &amp; Education</t>
  </si>
  <si>
    <t>Efforts should be made to educate citizens about the purpose and functionality of the app.</t>
  </si>
  <si>
    <t>Efforts are being made to educate citizens about the purpose and functionality of the app.</t>
  </si>
  <si>
    <t>Customization for Local Context</t>
  </si>
  <si>
    <t>The app should be adapted to the specific flood risk, geography, and needs of the local area.</t>
  </si>
  <si>
    <t>The app is customized to the specific flood risk, geography, and needs of my local area.</t>
  </si>
  <si>
    <t>Monitoring &amp; Feedback Mechanisms</t>
  </si>
  <si>
    <t>A clear monitoring and feedback loop should be established to ensure citizen reports are addressed.</t>
  </si>
  <si>
    <t>A monitoring and feedback loop exists to ensure citizen reports are addressed effectively.</t>
  </si>
  <si>
    <t>Inclusive Development Process</t>
  </si>
  <si>
    <t>All relevant stakeholders should be involved in the app development phase to ensure usability and adoption.</t>
  </si>
  <si>
    <t>Long-Term Maintenance &amp; Funding</t>
  </si>
  <si>
    <t>A long-term funding strategy must be in place to sustain the app beyond the initial project phase.</t>
  </si>
  <si>
    <t>A long-term funding strategy is in place to sustain the app beyond the initial project phase.</t>
  </si>
  <si>
    <t>Ground Permeability</t>
  </si>
  <si>
    <t>The ground must be permeable to allow effective water filtration; otherwise, alternative NbS should be considered.</t>
  </si>
  <si>
    <t>The ground in my region is permeable and suitable for biofiltration solutions.</t>
  </si>
  <si>
    <t>Urban Space Availability</t>
  </si>
  <si>
    <t>Space constraints in city centers must be addressed to find suitable locations for biofiltration areas.</t>
  </si>
  <si>
    <t>There is available urban space for the implementation of biofiltration areas.</t>
  </si>
  <si>
    <t>Stormwater Management Policy Support</t>
  </si>
  <si>
    <t>Stormwater management should be a priority in city policies to ensure institutional support and funding.</t>
  </si>
  <si>
    <t>Technical Expertise in NbS</t>
  </si>
  <si>
    <t>Experts in nature-based solutions, filtering mechanisms, and urban water management are required.</t>
  </si>
  <si>
    <t>My region has access to experts in nature-based solutions, filtering mechanisms, and urban water management.</t>
  </si>
  <si>
    <t>Long-term funding strategies must be in place to maintain the system after initial project funding.</t>
  </si>
  <si>
    <t>Long-term funding strategies are in place to maintain the biofiltration system beyond initial funding.</t>
  </si>
  <si>
    <t>Stakeholder engagement is crucial, particularly in educating departments on NbS impacts and benefits.</t>
  </si>
  <si>
    <t>Stakeholders, including city departments and environmental agencies, are engaged in the project.</t>
  </si>
  <si>
    <t>Maintenance &amp; Operational Adaptation</t>
  </si>
  <si>
    <t>Maintenance teams must adapt to new management rules, such as avoiding snow piling in NbS areas.</t>
  </si>
  <si>
    <t>Maintenance teams have adapted to new operational rules, such as avoiding snow piling on NbS areas.</t>
  </si>
  <si>
    <t>Integration with Urban Planning</t>
  </si>
  <si>
    <t>The NbS solution must align with broader urban planning efforts and infrastructure developments.</t>
  </si>
  <si>
    <t>The NbS solution is integrated with broader urban planning and street renovation projects.</t>
  </si>
  <si>
    <t>SWMM</t>
  </si>
  <si>
    <t>Technological Readiness</t>
  </si>
  <si>
    <t>Long-term funding sources must be available to sustain sensor operations and data transmission.</t>
  </si>
  <si>
    <t>There are long-term funding sources available to sustain sensor operations and data transmission.</t>
  </si>
  <si>
    <t>Sensor Suitability for Environment</t>
  </si>
  <si>
    <t>Sensors must be selected based on local environmental conditions (e.g., water salinity, temperature).</t>
  </si>
  <si>
    <t>Sensors selected for the project are suitable for local environmental conditions such as salinity and temperature.</t>
  </si>
  <si>
    <t>Integration with Municipal Systems</t>
  </si>
  <si>
    <t>The system should be integrated with existing municipal infrastructure for data management and response.</t>
  </si>
  <si>
    <t>The stormwater monitoring system is integrated with existing municipal infrastructure for data management.</t>
  </si>
  <si>
    <t>Stakeholders, including municipal departments, local technology vendors, and environmental agencies, should be engaged.</t>
  </si>
  <si>
    <t>Stakeholders, including municipal departments and environmental agencies, are engaged in the project.</t>
  </si>
  <si>
    <t>Real-Time Data Availability</t>
  </si>
  <si>
    <t>The system should allow for minimal delay in reporting data to enable quick decision-making.</t>
  </si>
  <si>
    <t>The system allows for minimal delay in reporting data to enable quick decision-making.</t>
  </si>
  <si>
    <t>Long-Term Maintenance Plan</t>
  </si>
  <si>
    <t>A long-term maintenance and replacement strategy should be in place for sensor functionality.</t>
  </si>
  <si>
    <t>A long-term maintenance and replacement strategy is in place to ensure sensor functionality.</t>
  </si>
  <si>
    <t>Monitoring &amp; Evaluation Framework</t>
  </si>
  <si>
    <t>A monitoring and evaluation framework should be established to assess data accuracy and usage.</t>
  </si>
  <si>
    <t>A monitoring and evaluation framework exists to assess data accuracy and usage.</t>
  </si>
  <si>
    <t>Urban Planning Considerations</t>
  </si>
  <si>
    <t>Urban planning and infrastructure development should accommodate sensor placement and accessibility.</t>
  </si>
  <si>
    <t>Urban planning and infrastructure development accommodate sensor placement and accessibility.</t>
  </si>
  <si>
    <t>Customization Based on Local Needs</t>
  </si>
  <si>
    <t>The type of sensors and data collection methods should be tailored to the specific needs of the location.</t>
  </si>
  <si>
    <t>The type of sensors and data collection methods are tailored to the specific needs of my location.</t>
  </si>
  <si>
    <t>Infrastructure Compatibility</t>
  </si>
  <si>
    <t>Compatibility of modern sensor technology with legacy infrastructure must be assessed before implementation.</t>
  </si>
  <si>
    <t>Compatibility of modern sensor technology with legacy infrastructure has been assessed before implementation.</t>
  </si>
  <si>
    <t>Operational Cost Management</t>
  </si>
  <si>
    <t>Telecommunications and operational costs associated with sensors should be managed to ensure sustainability.</t>
  </si>
  <si>
    <t>A strategy is in place to manage telecommunications and operational costs for the sensor network.</t>
  </si>
  <si>
    <t>Citizen Awareness &amp; Engagement</t>
  </si>
  <si>
    <t>Citizens must be aware of and engaged in stormwater management and nature-based solutions.</t>
  </si>
  <si>
    <t>Citizens in my region are aware of and engaged in stormwater management and NbS.</t>
  </si>
  <si>
    <t>Willingness to Pay for NbS</t>
  </si>
  <si>
    <t>Understanding the segments of the population willing to pay for stormwater solutions is essential.</t>
  </si>
  <si>
    <t>There is data available on segments of the population willing to pay for stormwater solutions.</t>
  </si>
  <si>
    <t>Survey Methodology Design</t>
  </si>
  <si>
    <t>A well-designed survey methodology ensures reliable and meaningful insights.</t>
  </si>
  <si>
    <t>The survey methodology used is well-designed and ensures reliable and meaningful insights.</t>
  </si>
  <si>
    <t>Collaboration with Academic Partners</t>
  </si>
  <si>
    <t>Working with academic partners can add value but may also extend project timelines.</t>
  </si>
  <si>
    <t>Collaboration with academic partners adds value without significantly delaying the project.</t>
  </si>
  <si>
    <t>Municipal departments and urban planning teams should be involved for actionable insights.</t>
  </si>
  <si>
    <t>Municipal departments and urban planning teams are involved in utilizing the survey findings.</t>
  </si>
  <si>
    <t>Data Collection &amp; Analysis</t>
  </si>
  <si>
    <t>Data collection and analysis should be done systematically to ensure accuracy and usability.</t>
  </si>
  <si>
    <t>Data collection and analysis are conducted systematically to ensure accuracy and usability.</t>
  </si>
  <si>
    <t>A funding mechanism should be in place for further research and possible policy implementation.</t>
  </si>
  <si>
    <t>A funding mechanism exists for further research and possible policy implementation.</t>
  </si>
  <si>
    <t>Policy &amp; Decision-Making Integration</t>
  </si>
  <si>
    <t>Survey insights should be integrated into policy and decision-making processes.</t>
  </si>
  <si>
    <t>Survey insights are integrated into policy and decision-making processes.</t>
  </si>
  <si>
    <t>The survey should be tailored to local environmental, social, and economic conditions.</t>
  </si>
  <si>
    <t>The survey is customized to local environmental, social, and economic conditions.</t>
  </si>
  <si>
    <t>Survey Implementation &amp; Logistics</t>
  </si>
  <si>
    <t>Efficient logistics and survey implementation strategies should be planned to maximize participation.</t>
  </si>
  <si>
    <t>Survey implementation strategies are efficient and maximize citizen participation.</t>
  </si>
  <si>
    <t>Governance &amp; Policy</t>
  </si>
  <si>
    <t>Environmental &amp; Climatic</t>
  </si>
  <si>
    <t>Categories available for the selected solution:</t>
  </si>
  <si>
    <t>Financial &amp; Economic</t>
  </si>
  <si>
    <t>Category:</t>
  </si>
  <si>
    <t>Social &amp; Behavioural</t>
  </si>
  <si>
    <t>Stakeholder &amp; Community Engagement</t>
  </si>
  <si>
    <t>Planning &amp; Risk Management</t>
  </si>
  <si>
    <t>Scientific &amp; Research Expertise</t>
  </si>
  <si>
    <t>Technical &amp; Infrastructure Readiness</t>
  </si>
  <si>
    <t>Political &amp; Institutional Support</t>
  </si>
  <si>
    <t>Municipal Engagement in Climate Projects</t>
  </si>
  <si>
    <t>Technical suitability of sensors</t>
  </si>
  <si>
    <t>Sensors must be selected based on climate conditions (e.g., wind resistance, temperature tolerance), with minimal syncing issues</t>
  </si>
  <si>
    <t>Suitable sensors are available in my region which are designed to withstand the relevant environmental conditions, with minimal syncing and accuracy issues.</t>
  </si>
  <si>
    <t>Infrastructure readiness</t>
  </si>
  <si>
    <t>Hosting and maintaining the solution requires technical infrastructure, such as electricity on buildings identified for installation and mounting support.</t>
  </si>
  <si>
    <t>There is sufficient technical infrastructure to host, maintain, and support the solution i.e. buildings identified for installation have the necessary infrastructure (electricity, mounting support).</t>
  </si>
  <si>
    <t>A sustainable funding strategy should be in place for equipment replacement and maintenance.</t>
  </si>
  <si>
    <t>A sustainable funding strategy is in place for maintaining and replacing equipment.</t>
  </si>
  <si>
    <t>Strong political backing is necessary to ensure the fund's continuity and legitimacy.</t>
  </si>
  <si>
    <t>Climate Data Availability</t>
  </si>
  <si>
    <t>Schools and educational institutions must be open to including climate change topics in their curriculum.</t>
  </si>
  <si>
    <t>Educational institutions in my region are open to including climate change topics in their curriculum.</t>
  </si>
  <si>
    <t xml:space="preserve">Educational Institution Engagement </t>
  </si>
  <si>
    <t>Pedagogical Expertise</t>
  </si>
  <si>
    <t>Experts in pedagogy and educational methods should be involved to ensure effective delivery.</t>
  </si>
  <si>
    <t>My region has access to experts in pedagogy to adapt climate change education effectively to the age and learning needs of students.</t>
  </si>
  <si>
    <t>A sustainable funding strategy should be in place, especially for long-term continuation.</t>
  </si>
  <si>
    <t>A sustainable funding strategy is in place to support long-term implementation.</t>
  </si>
  <si>
    <t>Customisation for Local Context</t>
  </si>
  <si>
    <t>The content should be tailored to the local climate, environmental challenges, and cultural aspects.</t>
  </si>
  <si>
    <t>The content can be customized to local climate challenges and environmental conditions.</t>
  </si>
  <si>
    <t>Schools and local authorities should commit to maintaining climate education beyond pilot projects.</t>
  </si>
  <si>
    <t>There is a long-term commitment to maintaining climate education beyond the pilot phase.</t>
  </si>
  <si>
    <t>Long-Term Commitment to Climate Education</t>
  </si>
  <si>
    <t>Partnering Institutions</t>
  </si>
  <si>
    <t>Local institutions engaged in climate change must be willing to support the operation of the Hub, including supporting hackathons and Green Open Days.</t>
  </si>
  <si>
    <t>There are local institutions engaged in climate change in my region which would be willing to support the operation of the Hub, including supporting hackathons and Green Open Days.</t>
  </si>
  <si>
    <t>Alignment with local schools, research centres, etc.</t>
  </si>
  <si>
    <t>Data Literacy and Climate Expertise</t>
  </si>
  <si>
    <t xml:space="preserve">The smart climate stations are only effective when the data gathered can be cleaned, analysed and communicated to relevant stakeholders. </t>
  </si>
  <si>
    <t>My team has the data literacy and climate expertise necessary to make best use of data from the smart climate stations, or I have a research centre in mind with whom I can collaborate.</t>
  </si>
  <si>
    <t xml:space="preserve">Infrastructure accessibility </t>
  </si>
  <si>
    <t>Political support</t>
  </si>
  <si>
    <t>Local institutions must support the installation and use of smart climate stations.</t>
  </si>
  <si>
    <t>Local institutions such as the municipality and residents of other public buildings on which climate stations may be installed are supportive of climate change adaptation initiatives.</t>
  </si>
  <si>
    <t>Stations and sensors should be installed in locations accessible for maintenance and repair.</t>
  </si>
  <si>
    <t>Text</t>
  </si>
  <si>
    <t>Replicability Results</t>
  </si>
  <si>
    <t>Solution selected:</t>
  </si>
  <si>
    <t>User Score</t>
  </si>
  <si>
    <t>Scoring Overview</t>
  </si>
  <si>
    <t>Checks</t>
  </si>
  <si>
    <t>Behavioural science expertise</t>
  </si>
  <si>
    <t>My region has access to expertise in behavioral science to design the nudging experiment and to improve the experiment based on feedback from partners and the public.</t>
  </si>
  <si>
    <t>Community Engagement</t>
  </si>
  <si>
    <t>Partner Engagement &amp; Collaboration</t>
  </si>
  <si>
    <t>The public targeted by the nudging experiment must be aware of the need to adapt to a changing climate and therefore willing to participate in the nudging experiment and give their feedback on the experiment.</t>
  </si>
  <si>
    <t>The public who would be targeted by the nudging experiment in my region are aware of the need to adapt to a changing climate and therefore willing to participate in the nudging experiment and give their feedback on the experiment.</t>
  </si>
  <si>
    <t>It will be possible to have a dedicated person or team on the ground to oversee project implementation.</t>
  </si>
  <si>
    <t>Data literacy and analytical capabilities will be required in the project team to analyse the real-time data and results of the nudging experiment.</t>
  </si>
  <si>
    <t>My region has access to expertise in data ana analytics to analyse the real-time data and results of the nudging experiment.</t>
  </si>
  <si>
    <t>Water conservation (or other environmental concerns which could be targeted through a nudging experiment) should be a relevant issue in the target area, motivating hotels or other actors in the tourism industry to participate.</t>
  </si>
  <si>
    <t>The need to reduce water use (or another environmental concern which could be targeted through a nudging experiment) is recognised in my region, with stakeholders in the tourism industry willing to take action.</t>
  </si>
  <si>
    <t>The long-term viability of the nudging experiment depends on a clear strategy and governance model to ensure continued maintenance of sensors and analysis of the data from the experiment.</t>
  </si>
  <si>
    <t>There is a clear strategy and governance model to ensure continued maintenance of sensors and analysis of the data from the experiment post-pilot.</t>
  </si>
  <si>
    <t>The solution is relevant for regions whose shellfish aquaculture and harvesting is affected by climate change.</t>
  </si>
  <si>
    <t>Aquaculture stakeholders in my region are willing to support and participate in the monitoring system.
There are channels through which we can engage with local shellfishers and the scientific community to carry out activities such as selecting case-study locations and transferring knowledge after the monitoring</t>
  </si>
  <si>
    <t>Engagement with local partners</t>
  </si>
  <si>
    <t>Methodological and scientific expertise</t>
  </si>
  <si>
    <t>Data and analytics competencies are required to analyse the measurements collected on sediment composition, topography, etc., and to share data with the actors involved, following FAIR data principles.</t>
  </si>
  <si>
    <t>I have access to data and analytics competencies to analyse the measurements collected on sediment composition, topography, etc., and to share data with the actors involved, following FAIR data principles.</t>
  </si>
  <si>
    <t>Data analytics and modelling</t>
  </si>
  <si>
    <t>Intertidal monitoring requires expertise on sediment monitoring, environmental modelling, and predictive analytics, including how methods to undertake field surveys at intertidal sandbanks and to take measurements, for example on sediment composition, topography, and bathymetry.</t>
  </si>
  <si>
    <t>I have access to expertise on sediment monitoring, environmental modelling, and predictive analytics, including methods to undertake field surveys at intertidal sandbanks and to take measurements, for example on sediment composition, topography, and bathymetry.</t>
  </si>
  <si>
    <t>Engagement with local shellfishers, the fisherman's guilds in the area and the scientific community involved is critical for activities such as designing the monitoring scheme, selecting case-study locations and transferring knowledge after the monitoring</t>
  </si>
  <si>
    <t xml:space="preserve">My region has the communication and collaboration channels to develop a governance structure whereby the data resulting from the intertidal monitoring can build the foundation for continuous monitoring of the environmental ststus of the shellfish banks. </t>
  </si>
  <si>
    <t xml:space="preserve">The governance framework of the solution should create a solid network of collaboration and sharing of data and information to allow for the intertidal monitoring database created as part of the solution to be the foundations for continuous monitoring of the environmental ststus of the shellfish banks. </t>
  </si>
  <si>
    <t>Adequate funding is necessary for the field research to do the intertidal monitoring and for any personnel required to analyse the measurements and share outputs.</t>
  </si>
  <si>
    <t>The solution is relevant for regions whose mussel aquaculture (or other blue sectors) are important for the socio-economic livelihood of the region and which are facing risks from extreme weather events.</t>
  </si>
  <si>
    <t xml:space="preserve">It is necessary to establish direct communication channels with producers and stakeholders in mussel aquaculture (or other blue sectors) to co-design the solution and ensure it directly responds to their needs. </t>
  </si>
  <si>
    <t>Stakeholder Buy-in and Collaboration</t>
  </si>
  <si>
    <t>Data analytics and visualisation</t>
  </si>
  <si>
    <t>Data and analytics competencies are required to conduct multiparameter data analysis, optimisation of data acquisition frequencies and data management collected from the sensors, and to define and design a dashboard to visualise data in a web platform, following FAIR data principles.</t>
  </si>
  <si>
    <t>I have access to data and analytics competencies to conduct multiparameter data analysis, optimisation of data acquisition frequencies and data management collected from the sensors, and to define and design a dashboard to visualise data in a web platform, following FAIR data principles.</t>
  </si>
  <si>
    <t>I have a dedicated person or team on the ground to lead the educational sessions with students.</t>
  </si>
  <si>
    <t>A dedicated team member should be available to lead the educational sessions with students.</t>
  </si>
  <si>
    <t>Availability of funding to cover key costs such as design of the curriculum, personnel costs for those delivering the training, etc., either via external EU funding, municipality funding, or contributions from relevant stakeholders.</t>
  </si>
  <si>
    <t>Either the municipality must already have an application on which they can add new citizen modules or they must have the capability internally or from external contractors to build a new applicaiton.</t>
  </si>
  <si>
    <t>My municipality has an application on which they can add new citizen modules or they have the capability internally or from external contractors to build a new applicaiton.</t>
  </si>
  <si>
    <t>Following the app launch, a permanent team member may be required to monitor the app, keep it up to date with relevant content, and respond to user queries.</t>
  </si>
  <si>
    <t>Following the app launch, it will be possible to have a permanent team member to monitor the app, keep it up to date with relevant content, and respond to user queries.</t>
  </si>
  <si>
    <t>Citizen Engagement</t>
  </si>
  <si>
    <t>The app will only be effective if citizens use and engage with the app on a regular basis. There must therefore be a communication plan to engage citizens with the app on an ongoing basis.</t>
  </si>
  <si>
    <t>My municipality has the capacity and competency internally or via contractors to run a communications campaign when the app launches, and to engage citizens with the app on an ongoing basis.</t>
  </si>
  <si>
    <t>The municipality must be actively engaged in climate-related projects, and willing to coordinate any maintenance and repairs of the climate stations, or to outsource this to an external partner.</t>
  </si>
  <si>
    <t>The municipality is actively engaged in climate-related projects, and willing to coordinate any maintenance and repairs of the climate stations, or to outsource this to an external partner.</t>
  </si>
  <si>
    <t>Communication channels and collaboration between the municipality (leading on administrative aspects of SCS), a scientific research centre (leading on technical, data and scientific aspects of SCS), schools (using data from SCS) are critical to realising the value of SCS and the data they provide for research and learning.</t>
  </si>
  <si>
    <t>There are channels through which the municipality, local scientific research centres, schools etc., can communicate and collaborate to realise the value of SCS and the data they provide for research and learning.</t>
  </si>
  <si>
    <t>Communication and Decision-Making Structure</t>
  </si>
  <si>
    <t>The solution is most effective where the insights arising from the Resilience Index guide stakeholders' behavioural change and inform policymakers and value chain actors. This requires effective communication channels across actors and the ability for data insights to reach decision-makers.</t>
  </si>
  <si>
    <t xml:space="preserve">Mathematical Modelling </t>
  </si>
  <si>
    <t>I have access to expertise in advanced mathematical modelling, and the capacity of 1-2 researchers to undertake the methodology to develop the Index.</t>
  </si>
  <si>
    <t>GIS mapping and data analysis tools are available for site selection, project design and monitoring purposes (e.g., SCALGO tool, FARMscoper tool, etc.)</t>
  </si>
  <si>
    <t>Landowners and farmers in my region trust and collaborate with implementing organizations on environmental projects.</t>
  </si>
  <si>
    <t>All relevant stakeholders will be involved in the app development phase to ensure usability and adoption.</t>
  </si>
  <si>
    <t>Communication between Teams</t>
  </si>
  <si>
    <t>The internal organization of the municipality must allow communication betwee different teams/departments that will be involved in the project design and implementation</t>
  </si>
  <si>
    <t>Internal communication within municipality's departements is appropriate to implement a project</t>
  </si>
  <si>
    <t>Stakeholders are engaged to promote the project's adoption and implementation.</t>
  </si>
  <si>
    <t xml:space="preserve">Engagement with key stakeholders enhances adoption. For example, schools and local organizations using the app to report issues with stormwater. </t>
  </si>
  <si>
    <t>Stormwater management is a priority in my region's urban planning and policy framework.</t>
  </si>
  <si>
    <t>Water Quality Concern</t>
  </si>
  <si>
    <t>Ground water or water bodies need to be at risk nearby the proposed solution</t>
  </si>
  <si>
    <t>There is a water quality concern due to pollution coming from traffic</t>
  </si>
  <si>
    <t>Filtration Materials</t>
  </si>
  <si>
    <t xml:space="preserve">Different filtration materials should be assessed </t>
  </si>
  <si>
    <t>For the filtering, different materials have been assessed for cost-efficiency (e.g., biochar, limestone, sand, etc.)</t>
  </si>
  <si>
    <t>A dedicated team member should be dedicated to the implementation and support of the solution, which includes: i) fluency in local language (to brdige the gap between service providers and hotel staff); ii) being physically present to oversee installation, troubleshooting, and communication; ii) follow a proper data collection; iv) contact person with hotel staff</t>
  </si>
  <si>
    <t>Partners in the tourism industry (i.e., hotels) must be aware of the need to adapt to a changing climate and therefore willing to collaborate - implementing the nudging experiment (install shower sensors, stickers, etc.), measuring the impact, feeding back problems.</t>
  </si>
  <si>
    <t>Hotels in my region are aware of the need to adapt to a changing climate and therefore willing to collaborate - implementing the nudging experiment (install shower sensors, stickers, etc.), measuring the impact, feeding back problems.</t>
  </si>
  <si>
    <t>Expertise in behavioral science is required to design the nudging experiment and to improve the experiment based (analysis) on feedback from partners and the public.</t>
  </si>
  <si>
    <t>Background information and definitions</t>
  </si>
  <si>
    <t>Statement</t>
  </si>
  <si>
    <t>TransformAr Solutions</t>
  </si>
  <si>
    <t>Name</t>
  </si>
  <si>
    <t>Local fund for adaptation, constituting a one stop shop for funding</t>
  </si>
  <si>
    <t>Discrete choice experiment to understand citizens’ willingness to pay for and act on stormwater management on their own properties, providing insight to the segments of the population who are willing to pay for nature-based solutions and the trade-offs they are willing to make</t>
  </si>
  <si>
    <t>A nudging experiment targeting tourists on the archipelago to nudge them to reduce their water consumption in the shower.</t>
  </si>
  <si>
    <t>Acronym</t>
  </si>
  <si>
    <t>Citizen app displaying data from weather stations in the region</t>
  </si>
  <si>
    <t>Awareness-raising programme targeting 16-18 year old children to increase climate change awareness and its impact on the environment</t>
  </si>
  <si>
    <t>Crowdsourcing Citizen App</t>
  </si>
  <si>
    <t>Citizen app displaying stormwater information and enabling citizens to input data on stormwater</t>
  </si>
  <si>
    <t>Demand analysis for social services and infrastructure to understand how demand for social services may shift as the impacts of climate change are felt</t>
  </si>
  <si>
    <t xml:space="preserve">Physical meeting space exhibiting solutions to climate change adaptation and offering a space for collaboration, raising awareness and events such as hackathons and Green Open Days  </t>
  </si>
  <si>
    <t>Comprehensive assessment of climate adaptation needs for the mussel aquaculture sector, using modelling to input information about risks, climate change scenarios, etc., to give valuable insights helping decision makers in both the productive and political sectors to make informed decisions about governance and policy formulation</t>
  </si>
  <si>
    <t>Coastal Contracts</t>
  </si>
  <si>
    <t>Managing coastal wetlands more effectively by overcoming the fragmentation of local governance through collaborative decision-making and centralised climate data monitoring</t>
  </si>
  <si>
    <t>Smart Grid and Gates</t>
  </si>
  <si>
    <t>Installing of Smart Gates that can open and close to establish the right conditions in the wetlands</t>
  </si>
  <si>
    <t>Nature-based solutions</t>
  </si>
  <si>
    <t>Use of nature-based solutions such as leaky dams, ponds, scrapes, bunds and check dams</t>
  </si>
  <si>
    <t>Installation of biofiltration areas designed to filter stormwater runoff</t>
  </si>
  <si>
    <t>Smart Climate Stations</t>
  </si>
  <si>
    <t xml:space="preserve">Installation of 21 smart climate stations on public buildings to monitor the microclimate and identify heat hotspots and heat islands </t>
  </si>
  <si>
    <t>Sensorising mussel rafts to provide real-time data on mussel health and environmental conditions</t>
  </si>
  <si>
    <t>Intertidal Monitoring</t>
  </si>
  <si>
    <t>Monitoring system tracking sediment dynamics and environmental conditions in real-time, using predictive models to foresee risks and protect shellfish habitats</t>
  </si>
  <si>
    <t xml:space="preserve">Stormwater Monitoring / Modular System </t>
  </si>
  <si>
    <t>Installation of sensors in the water pipe and drainage system to monitor stormwater quality, flow and volume in real time</t>
  </si>
  <si>
    <t>Methodology</t>
  </si>
  <si>
    <t xml:space="preserve">  Replicability Assessment Tool</t>
  </si>
  <si>
    <t>This category assesses whether a solution is replicable from a financial and economic perspective, considering cost-effectiveness, funding sources, and financial sustainability.</t>
  </si>
  <si>
    <t>This category evaluates the extent to which a solution is replicable within different governance structures and policy frameworks, ensuring regulatory alignment.</t>
  </si>
  <si>
    <t>This category determines if a solution is replicable while managing risks effectively, including contingency planning, risk mitigation, and long-term resilience.</t>
  </si>
  <si>
    <t>This category examines whether a solution is replicable given the level of political will, institutional support, and alignment with government priorities.</t>
  </si>
  <si>
    <t>This category assesses whether a solution is replicable based on scientific validity, research backing, and the availability of expertise in the field.</t>
  </si>
  <si>
    <t>This category evaluates the extent to which a solution is replicable through effective stakeholder involvement, community participation, and social acceptance.</t>
  </si>
  <si>
    <t>This category examines whether a solution is replicable based on its operational feasibility, efficiency, and ease of implementation across different contexts.</t>
  </si>
  <si>
    <t>This category determines whether a solution is replicable considering environmental sustainability, climate resilience, and ecological impact.</t>
  </si>
  <si>
    <t>This category assesses whether a solution is replicable based on technological requirements, infrastructure availability, and technical feasibility.</t>
  </si>
  <si>
    <t>This category evaluates whether a solution is replicable considering cultural, behavioral, and societal factors that influence adoption and implementation.</t>
  </si>
  <si>
    <t>This category examines whether a solution is replicable by assessing its monitoring and evaluation frameworks, performance measurement, and impact assessment.</t>
  </si>
  <si>
    <t>This category determines whether a solution is replicable through the availability, quality, and utilization of data and analytics to support decision-making.</t>
  </si>
  <si>
    <t xml:space="preserve">Replicability Assessment										</t>
  </si>
  <si>
    <t>Scoring</t>
  </si>
  <si>
    <r>
      <t xml:space="preserve">This tab presents a series of statements designed to evaluate alignment with key replicability conditions. Users are invited to </t>
    </r>
    <r>
      <rPr>
        <b/>
        <sz val="11"/>
        <color theme="1"/>
        <rFont val="Century Gothic"/>
        <family val="1"/>
      </rPr>
      <t>score each statement on a scale from 1 to 5 to reflect the degree of alignment with their context or capabilities</t>
    </r>
    <r>
      <rPr>
        <sz val="11"/>
        <color theme="1"/>
        <rFont val="Century Gothic"/>
        <family val="1"/>
      </rPr>
      <t>.</t>
    </r>
  </si>
  <si>
    <t>Multi-Sector Buy-in and Collaboration</t>
  </si>
  <si>
    <t>Local stakeholders across multiple public and private sectors (fishing, agriculture, industry, research) and municipalities must be willing to engage in cross-sectoral cooperation and collaborative decision-making.</t>
  </si>
  <si>
    <t>Access to data</t>
  </si>
  <si>
    <t>The solution is relevant for instances where the management of a water system (river, wetlands) is fragmented across multiple local stakeholders.</t>
  </si>
  <si>
    <t>There is a water system (river, wetlands, etc.) whose management is fragmented across multiple local stakeholders.</t>
  </si>
  <si>
    <t>Local municipalities and regional and provincial authorities in my region recognise the need for integrated management of a water system in the region, such as a wetlands, river, or bay, and would likely endorse a contract to do so.</t>
  </si>
  <si>
    <t>Local stakeholders across multiple public and private sectors (fishing, agriculture, industry, research) and municipalities recognise the water system in question as part of a unique ecosystem and want to actively collaborate towards its protection, and are thus likely willing to engage in cross-sectoral cooperation and collaborative decision-making.</t>
  </si>
  <si>
    <t>Experience leading participatory, collaborative processes and decision-making</t>
  </si>
  <si>
    <t>Contracts to manage water systems such as rivers, wetlands or bays require constructive dialogue and the opportunity for participants to bring experiences and proposals thus demanding the public sector leading the process to have access to people experienced in driving these participatory, collaborative processes.</t>
  </si>
  <si>
    <t xml:space="preserve">Public sector organisations in my region who may lead the formation of the contract have access to people with experience in driving participatory, collaborative processes and who will be available to facilitate constructive dialogue between a diverse set of actors. </t>
  </si>
  <si>
    <t>The formation of a contract to manage a water system (river, wetlands, etc.) requires a public sector organisation to have the administrative capacity and experience navigating legal and regulatory frameworks to coordinate the process and drive commitments.</t>
  </si>
  <si>
    <t>There are public sector organisations in my region who have the administrative capacity and experience navigating legal and regulatory frameworks to coordinate the process of forming a contract to manage a water system, and drive commitments.</t>
  </si>
  <si>
    <t>Access to funding</t>
  </si>
  <si>
    <t>The integrated management and monitoring of a water system such as a river, wetlands or bay will likely result in action plan's for various actions and initiatives, thus demanding funding for implementation.</t>
  </si>
  <si>
    <t>There are diverse sources of funding (municipality funding, private sector financing, EU-level funding) accessible to my region which can support funding the implementation of actions and initiatives arising from the participatory process of integrated water system management.</t>
  </si>
  <si>
    <t>The solution is most effective where data from the Smart Gate system is integrated into adaptive management strategies aimed at improving the resilience of the water system, be it wetlands, a river or bays. This requires effective communication channels across actors and the ability for data insights to reach decision-makers.</t>
  </si>
  <si>
    <t>In my region, there are effective communication channels through which the data and insights from the Smart Gate system can be integrated into adaptvie management strategies and presented to actors with decision-making power.</t>
  </si>
  <si>
    <t>Data collection, validation, and management</t>
  </si>
  <si>
    <t xml:space="preserve">Expertise in data collection from sensors and the validation and management of this data is crucial to maintain the accuracy and reliability of real-time data from the Smart Gate system. </t>
  </si>
  <si>
    <t>My region has access to expertise in data collection, validation and management to ensure the accuracy and reliability of real-time data from the Smart Gate system.</t>
  </si>
  <si>
    <t>The environment in which I am interested in replicating this condition is a coastal and wetland area where similar environmental challenges such as flooding, managing water quality and protecting biodiversity exist.</t>
  </si>
  <si>
    <t>Ability to source, install and maintain Smart Gates</t>
  </si>
  <si>
    <t>The solution requires the expertise to source sensors and gate mechanisms which are suitable for marine and freshwater environments, to install the smart gates, and to maintain them going forwards.</t>
  </si>
  <si>
    <t>My region has access to expertise to source sensors and gate mechanisms which are suitable for marine and freshwater environments, to install the smart gates, and to maintain them going forwards.</t>
  </si>
  <si>
    <t>It is necessary to have a clear plan regarding who will manage and maintain the system in the long term and ensuring this actor has the capacity and experience to do so.</t>
  </si>
  <si>
    <t>Long-term planning</t>
  </si>
  <si>
    <t xml:space="preserve">There are public sector organisations in my region who have the capacity and expertise to manage and maintain the Smart Gate system in the long-term. </t>
  </si>
  <si>
    <t>The Smart Gate system requires managing the diverse interests of stakeholders of the water system (e.g. wetlands) thus demanding the organisation leading the process to have access to people experienced in driving these participatory processes.</t>
  </si>
  <si>
    <t xml:space="preserve">Public sector organisations in my region who may manage and monitor the Smart Gate system have access to people with experience in driving participatory processes and who will be available to facilitate constructive dialogue between a diverse set of actors. </t>
  </si>
  <si>
    <t>Endorsement from local municipalities and regional and provincial authorities is crucial for the set-up of the Smart Gate system, as well as expertise in navigating legal and regulatory constraints.</t>
  </si>
  <si>
    <t>Local municipalities and regional and provincial authorities in my region recognise the need for ia Smart Gate system and are willing to support the leading organisation to navigate legal and regulatory constraints.</t>
  </si>
  <si>
    <t>Considering existing access to in-house equipment and personnel, there is adequate funding from public and / or private resources to do the intertidal monitoring including conducting field research, analysing measurements, visualising outputs and sharing insights with key stakeholders.</t>
  </si>
  <si>
    <t>Shellfish aquaculture and harvesting (or other aquaculture in intertidal environments) is important for my region and is affected by climate change.</t>
  </si>
  <si>
    <t>My region's mussel aquaculture (or other blue sectors) are important for the region in question and are facing risks from extreme weather events.</t>
  </si>
  <si>
    <t>In my region, there are effective communication channels through which I can present insights from the Resilience Index to the key stakeholders and decision-makers in the system for which the Index is being developed.</t>
  </si>
  <si>
    <t>The Resilience Index requires expertise in advanced mathematical modelling, and the capacity of 1-2 researchers to lead the methodology for developing the Resilience Index.</t>
  </si>
  <si>
    <t>This solution requires adequate funding to develop and manage the Resilience Index, varying dependant on existing in-house expertise, personnel, and capacity.</t>
  </si>
  <si>
    <t>In accordance with existing access to in-house expertise and data accessibility, there is adequate funding from public and / or private resources to develop and manage the Resilience Index.</t>
  </si>
  <si>
    <t>Expertise in real-time monitoring operations in aquatic/marine environments is required to implement this solution, including an ability to understand specific technical requirements and select the most appropriate technology, and to install the IoT solution on existing infrastructure.</t>
  </si>
  <si>
    <t>My region has access to expertise in real-time monitoring operations in aquatic/marine environments including an ability to understand specific technical requirements and select the most appropriate technology, and to install the real-time solution on existing infrastructure.</t>
  </si>
  <si>
    <t xml:space="preserve">Adequate funding is necessary for numerous devices and a complete installation and maintenance, including periodic cleaning and recalibration and for any additional personnel required to analyse and visualise the data from each of these devices. </t>
  </si>
  <si>
    <r>
      <t xml:space="preserve">In accordance with the number of parameters of information you wish to monitor, there are adequate financial resources (EUR 1000+) for numerous devices and a complete installation nstallation and maintenance, and for any additional data analysis and visualisation of the data from these devices.
</t>
    </r>
    <r>
      <rPr>
        <i/>
        <sz val="11"/>
        <color theme="1"/>
        <rFont val="Century Gothic"/>
        <family val="2"/>
      </rPr>
      <t>The more parameters of information required, the more sensors required and thus financial resources.</t>
    </r>
  </si>
  <si>
    <t>It is possible in my region to establish direct communication channels with producers and stakeholders in mussel aquaculture (or other blue sectors) to co-design the solution, ensure it directly responds to their needs, and ensure that the solution can be integrated into a daily working environment</t>
  </si>
  <si>
    <t>Access to relevant data and information on the target sector value chain, climatic variables and projections, and resilience factors for adaptation.</t>
  </si>
  <si>
    <t>My municipality, or organisation, has access to relevant data and information on the target sector value chain, climatic variables and projections, and resilience factors for adaptation.</t>
  </si>
  <si>
    <t>Experience with conducting stakeholder consultations, specifically the Delphi method, is necessary to effectively engage the expert panel in the process and avoid stakeholder fatigue.</t>
  </si>
  <si>
    <t>Local industry stakeholders (e.g. mussel farmers) and experts in the target sector, resilience, and climate change must be available and willing to participate in 2 Delphi dynamics, 1 self-assessment on sector resilience performance, and in the co-creation of a roadmap for adaptation.</t>
  </si>
  <si>
    <t>Local industry stakeholders (e.g. mussel farmers) and experts in the  target sector, resilience, and climate change will be available and willing to participate in 2 Delphi dynamics, 1 self-assessment on sector resilience performance, and in the co-creation of a roadmap for adaptation.</t>
  </si>
  <si>
    <t>There is experience with conducting expert or stakeholder consultations (such as the Delphi method) to effectively engage key actors in the process and prevent fatigue and excessive disruption.</t>
  </si>
  <si>
    <t>Funding is available to cover key costs such as design of the curriculum, personnel costs for those delivering the training, etc., either incorporated into municipality funding or via external EU funding or contributions from relevant stakeholders.</t>
  </si>
  <si>
    <t xml:space="preserve">Alignment between the municipality, local research centres, local organisations, and schools is essential for successful implementation and sustainability of the Climate Innovation Hub. </t>
  </si>
  <si>
    <t xml:space="preserve">Effective communication and collaboration channels exist between the municipality, local research centres, local organisations such as start-ups, and schools in my region which would enable successful alignment on the purpose and activities of the Climate Innovation Hub. </t>
  </si>
  <si>
    <t>Data Accessibility &amp; Usage</t>
  </si>
  <si>
    <t>Data collected should be accessible to the public through applications or other platforms.</t>
  </si>
  <si>
    <t>There are applications or platforms through which the data collected from the smart climate stations can be made accessible to the public.</t>
  </si>
  <si>
    <t>Prerequisite condition for the selected solution:</t>
  </si>
  <si>
    <t>My region has strong political backing to sustain and provide legitimiacy to an adaptation fund.</t>
  </si>
  <si>
    <t>There should be adequate communications knowledge and expertise surrounding the fund, for example to attract applicants and explain eligibility criteria.</t>
  </si>
  <si>
    <t>There is adequate communications knowledge and expertise surrounding the fund, for example to attract applicants and explain eligibility criteria.</t>
  </si>
  <si>
    <t>There should be an availability and diversity of funds in the local ecosystem coming from various funding sources (e.g., international donors, national funds, private investors, etc.) that can be mobilised in an adaptation fund.</t>
  </si>
  <si>
    <t>There is a diversity of investors and diverse funds for adaptation finance which are available to be mobilised in an adaptation fund (even if these are hard to access, complex, and limited)</t>
  </si>
  <si>
    <t>There should be expertise and knowledge in climate change adaptation and financing to support project leaders with administrative and technical assistance, including structuring their projects.</t>
  </si>
  <si>
    <t>There is adequate expertise and knowledge in climate change adaptation and adapation financing to support project leaders with administrative and technical assistance.</t>
  </si>
  <si>
    <t>A meeting with relevant public authorities (e.g., State, Region, etc.) must take place to strategically orient the adaptation fund and bring together stakeholders in the territory.</t>
  </si>
  <si>
    <t>It will be possible to hold a meeting with relevant public authorities to strategically orient the adaptation fund and bring together stakeholders in the territory.</t>
  </si>
  <si>
    <t xml:space="preserve">There needs to be available funding to cover key costs such as the material for the experiment (sensors, stickers, brochures), maintenances, and any personnel costs, either via EU funding, municipality funding, or contributions from private stakeholders. </t>
  </si>
  <si>
    <t xml:space="preserve">There is available funding to cover key costs such as the material for the experiment (sensors, stickers, brochures), maintenances and any personnel costs, either via EU funding, municipality funding, or contributions from private stakeholders. </t>
  </si>
  <si>
    <t>Sensors should be suitable for the conditions required by the nudging experiment, with minimal syncing issues, particularly in low connectivity areas</t>
  </si>
  <si>
    <t>Reliable and suitable sensors are available in my region which are designed to operate in the environmental conditions required for the nudging experiment (particularly in low connectivity areas), and I am willing to test different sensors before large-scale deployment.</t>
  </si>
  <si>
    <t>Depending on the funding model, a team may be required to manage and replicate the project autonomously.</t>
  </si>
  <si>
    <t>My governance and funding model allows for replicability and long-term sustainability.</t>
  </si>
  <si>
    <t>The municipality must have or sub-contract the necessary technical expertise to manage and utilize the app.</t>
  </si>
  <si>
    <t xml:space="preserve">My municipality has the necessary technical expertise to manage and utilize the stormwater app, or is able to sub-contract it. </t>
  </si>
  <si>
    <t xml:space="preserve">The municipality must have the technological infrastructure, or rely on a service provider, to support real-time stormwater monitoring </t>
  </si>
  <si>
    <t>My municipality has the technological infrastructure, or relies on an adequate service provider, to support real-time stormwater monitoring.</t>
  </si>
  <si>
    <t>This tab presents the replicability conditions organized by highest weighting and user scores, allowing users to easily identify both well-aligned areas and those requiring further attention. Each condition's weighted score is also displayed to highlight its relative importance. Finally, the calculated replicability score provides a summary of the overall alignment with the defined replicability conditions for the selected solution.</t>
  </si>
  <si>
    <t>Priority categories to improve replicability:</t>
  </si>
  <si>
    <t>This tab presents the Weighted Average Score by Category, which provides an overview of user alignment within each category by combining condition scores with their respective weightings. This approach ensures that categories with higher-weighted conditions have a stronger influence on the final score, offering a balanced reflection of performance. The score is presented on a scale of 1 to 5, enabling users to easily identify categories with strong alignment as well as those that may require further attention.</t>
  </si>
  <si>
    <r>
      <t>Replicability Score</t>
    </r>
    <r>
      <rPr>
        <b/>
        <sz val="14"/>
        <color theme="1"/>
        <rFont val="Century Gothic"/>
        <family val="1"/>
      </rPr>
      <t xml:space="preserve"> </t>
    </r>
    <r>
      <rPr>
        <sz val="12"/>
        <color theme="1"/>
        <rFont val="Century Gothic"/>
        <family val="1"/>
      </rPr>
      <t>(out of 5)</t>
    </r>
    <r>
      <rPr>
        <b/>
        <sz val="16"/>
        <color theme="1"/>
        <rFont val="Century Gothic"/>
        <family val="1"/>
      </rPr>
      <t>:</t>
    </r>
  </si>
  <si>
    <t>High Priority Scores</t>
  </si>
  <si>
    <t>Low Priority Scores</t>
  </si>
  <si>
    <t>Note: To ensure optimal visibility, please adjust the X-axis scale manually based on the range of weightings presented in the table above.</t>
  </si>
  <si>
    <t>Weighted Average Category Score</t>
  </si>
  <si>
    <t>Political Backing</t>
  </si>
  <si>
    <t>The TransformAr Project has developed a series of innovative climate adaptation solutions designed to address the complex challenges posed by climate change. These solutions aim to enhance resilience, promote sustainable development, and support communities, ecosystems, and economies in adapting to evolving environmental conditions.
The solutions encompass a range of approaches, including technical innovations, financial mechanisms, institutional frameworks, and nature-based strategies. Each solution has been developed with the potential for replication in diverse regional contexts while maintaining its effectiveness and impact.
Below are the solutions, along with their respective acronyms, serving as a reference point for their evaluation using the Assessment and Replicability Tool. For more information related to each solution, please refer to the reports produced under the TransformAr Project.</t>
  </si>
  <si>
    <r>
      <t xml:space="preserve">The TransformAr Replicability Assessment Tool was developed through a comprehensive process involving stakeholder engagement, document analysis, and validation activities.
The tool’s foundation is a set of replicability conditions defined for each solution, organized into </t>
    </r>
    <r>
      <rPr>
        <b/>
        <sz val="11"/>
        <color theme="1"/>
        <rFont val="Century Gothic"/>
        <family val="2"/>
      </rPr>
      <t>twelve categories</t>
    </r>
    <r>
      <rPr>
        <sz val="11"/>
        <color theme="1"/>
        <rFont val="Century Gothic"/>
        <family val="2"/>
      </rPr>
      <t xml:space="preserve">. These conditions were identified through interviews with stakeholders from seven TransformAr demonstrator sites, site visits to two demonstrators, and an extensive review of project documentation, including feasibility studies.
Based on the gathered data, </t>
    </r>
    <r>
      <rPr>
        <b/>
        <sz val="11"/>
        <color theme="1"/>
        <rFont val="Century Gothic"/>
        <family val="2"/>
      </rPr>
      <t>replicability conditions were tailored to each solution</t>
    </r>
    <r>
      <rPr>
        <sz val="11"/>
        <color theme="1"/>
        <rFont val="Century Gothic"/>
        <family val="2"/>
      </rPr>
      <t xml:space="preserve">, with weightings assigned to reflect the relative importance of each condition. Since </t>
    </r>
    <r>
      <rPr>
        <b/>
        <sz val="11"/>
        <color theme="1"/>
        <rFont val="Century Gothic"/>
        <family val="2"/>
      </rPr>
      <t>not all categories apply to every solution, the tool only considers relevant conditions for each case.</t>
    </r>
    <r>
      <rPr>
        <sz val="11"/>
        <color theme="1"/>
        <rFont val="Century Gothic"/>
        <family val="2"/>
      </rPr>
      <t xml:space="preserve">
To ensure accuracy and relevance, the conditions and their weightings were refined through validation meetings with stakeholders from each demonstrator, incorporating their feedback into the final design.
For assessment purposes, replicability conditions were framed as </t>
    </r>
    <r>
      <rPr>
        <b/>
        <sz val="11"/>
        <color theme="1"/>
        <rFont val="Century Gothic"/>
        <family val="2"/>
      </rPr>
      <t>statements</t>
    </r>
    <r>
      <rPr>
        <sz val="11"/>
        <color theme="1"/>
        <rFont val="Century Gothic"/>
        <family val="2"/>
      </rPr>
      <t xml:space="preserve"> (e.g., "I have experience conducting consultations under the Delphi method") with </t>
    </r>
    <r>
      <rPr>
        <b/>
        <sz val="11"/>
        <color theme="1"/>
        <rFont val="Century Gothic"/>
        <family val="2"/>
      </rPr>
      <t>potential replicators scoring themselves</t>
    </r>
    <r>
      <rPr>
        <sz val="11"/>
        <color theme="1"/>
        <rFont val="Century Gothic"/>
        <family val="2"/>
      </rPr>
      <t xml:space="preserve"> using a Likert Scale Response Option.
The final replicability score is calculated using the following formula:
Below are the categories of replicability conditions, with definitions provided in the "Assessment" tab for the selected solution. </t>
    </r>
  </si>
  <si>
    <r>
      <rPr>
        <b/>
        <sz val="11"/>
        <color theme="1"/>
        <rFont val="Century Gothic"/>
        <family val="1"/>
      </rPr>
      <t>Scoring criteria:</t>
    </r>
    <r>
      <rPr>
        <sz val="11"/>
        <color theme="1"/>
        <rFont val="Century Gothic"/>
        <family val="1"/>
      </rPr>
      <t xml:space="preserve">
1 – Untrue of my institution / organisation / region
2 – Somewhat untrue of my institution / organisation / region
3 – Neutral
4 – Somewhat true of my institution / organisation / region
5 – True of my institution / organisation / region 
</t>
    </r>
    <r>
      <rPr>
        <b/>
        <sz val="11"/>
        <color theme="1"/>
        <rFont val="Century Gothic"/>
        <family val="1"/>
      </rPr>
      <t>Example:</t>
    </r>
    <r>
      <rPr>
        <sz val="11"/>
        <color theme="1"/>
        <rFont val="Century Gothic"/>
        <family val="1"/>
      </rPr>
      <t xml:space="preserve">
Scoring criteria applied to a replicability condition from the RI solution:
</t>
    </r>
    <r>
      <rPr>
        <i/>
        <u/>
        <sz val="11"/>
        <color theme="1"/>
        <rFont val="Century Gothic"/>
        <family val="1"/>
      </rPr>
      <t>Replicability Condition</t>
    </r>
    <r>
      <rPr>
        <sz val="11"/>
        <color theme="1"/>
        <rFont val="Century Gothic"/>
        <family val="1"/>
      </rPr>
      <t xml:space="preserve">: Local Stakeholder Buy-in and Collaboration
</t>
    </r>
    <r>
      <rPr>
        <i/>
        <u/>
        <sz val="11"/>
        <color theme="1"/>
        <rFont val="Century Gothic"/>
        <family val="1"/>
      </rPr>
      <t>Statement</t>
    </r>
    <r>
      <rPr>
        <sz val="11"/>
        <color theme="1"/>
        <rFont val="Century Gothic"/>
        <family val="1"/>
      </rPr>
      <t xml:space="preserve">: Local industry stakeholders (e.g. mussel farmers) and experts in the mussel sector, resilience, and climate change will be available and willing to participate in the 2 Delphi dynamics and in the co-creation of a roadmap for adaptation.
</t>
    </r>
    <r>
      <rPr>
        <i/>
        <u/>
        <sz val="11"/>
        <color theme="1"/>
        <rFont val="Century Gothic"/>
        <family val="1"/>
      </rPr>
      <t>Score</t>
    </r>
    <r>
      <rPr>
        <sz val="11"/>
        <color theme="1"/>
        <rFont val="Century Gothic"/>
        <family val="1"/>
      </rPr>
      <t xml:space="preserve">: 4
</t>
    </r>
    <r>
      <rPr>
        <i/>
        <u/>
        <sz val="11"/>
        <color theme="1"/>
        <rFont val="Century Gothic"/>
        <family val="1"/>
      </rPr>
      <t>Interpretation</t>
    </r>
    <r>
      <rPr>
        <sz val="11"/>
        <color theme="1"/>
        <rFont val="Century Gothic"/>
        <family val="1"/>
      </rPr>
      <t xml:space="preserve">: Most industry stakeholders and experts in the mussel sector, resilience and climate change will be available and willing to participate
</t>
    </r>
    <r>
      <rPr>
        <b/>
        <sz val="11"/>
        <color theme="1"/>
        <rFont val="Century Gothic"/>
        <family val="1"/>
      </rPr>
      <t xml:space="preserve">The Replicability Score: </t>
    </r>
    <r>
      <rPr>
        <sz val="11"/>
        <color theme="1"/>
        <rFont val="Century Gothic"/>
        <family val="1"/>
      </rPr>
      <t xml:space="preserve">
The replicability score is out of 5, where:
</t>
    </r>
    <r>
      <rPr>
        <b/>
        <sz val="11"/>
        <color theme="1"/>
        <rFont val="Century Gothic"/>
        <family val="1"/>
      </rPr>
      <t>5</t>
    </r>
    <r>
      <rPr>
        <sz val="11"/>
        <color theme="1"/>
        <rFont val="Century Gothic"/>
        <family val="1"/>
      </rPr>
      <t xml:space="preserve">: Highly replicable – the solution is fully replicable in your region / context with no significant barriers
</t>
    </r>
    <r>
      <rPr>
        <b/>
        <sz val="11"/>
        <color theme="1"/>
        <rFont val="Century Gothic"/>
        <family val="1"/>
      </rPr>
      <t>4</t>
    </r>
    <r>
      <rPr>
        <sz val="11"/>
        <color theme="1"/>
        <rFont val="Century Gothic"/>
        <family val="1"/>
      </rPr>
      <t xml:space="preserve">: Easily replicable – the solution is straightforward to replicate and will require minimal improvements in the scoring against replicability conditions
</t>
    </r>
    <r>
      <rPr>
        <b/>
        <sz val="11"/>
        <color theme="1"/>
        <rFont val="Century Gothic"/>
        <family val="1"/>
      </rPr>
      <t>3</t>
    </r>
    <r>
      <rPr>
        <sz val="11"/>
        <color theme="1"/>
        <rFont val="Century Gothic"/>
        <family val="1"/>
      </rPr>
      <t xml:space="preserve">: Moderately replicable – the solution can be replicated, but requires some improvements in the scoring against replicability conditions
</t>
    </r>
    <r>
      <rPr>
        <b/>
        <sz val="11"/>
        <color theme="1"/>
        <rFont val="Century Gothic"/>
        <family val="1"/>
      </rPr>
      <t>2</t>
    </r>
    <r>
      <rPr>
        <sz val="11"/>
        <color theme="1"/>
        <rFont val="Century Gothic"/>
        <family val="1"/>
      </rPr>
      <t xml:space="preserve">: Difficult to replicate – the solution can be replicated, but it would require significant effort to improve your scoring against the relevant conditions
</t>
    </r>
    <r>
      <rPr>
        <b/>
        <sz val="11"/>
        <color theme="1"/>
        <rFont val="Century Gothic"/>
        <family val="1"/>
      </rPr>
      <t>1</t>
    </r>
    <r>
      <rPr>
        <sz val="11"/>
        <color theme="1"/>
        <rFont val="Century Gothic"/>
        <family val="1"/>
      </rPr>
      <t>: Not replicable – the conditions required to replicate this solution are not met in your region / context and you would therefore struggle to replicate it without significant effort</t>
    </r>
  </si>
  <si>
    <r>
      <rPr>
        <b/>
        <sz val="11"/>
        <color theme="1"/>
        <rFont val="Century Gothic"/>
        <family val="1"/>
      </rPr>
      <t>*</t>
    </r>
    <r>
      <rPr>
        <sz val="11"/>
        <color theme="1"/>
        <rFont val="Century Gothic"/>
        <family val="1"/>
      </rPr>
      <t xml:space="preserve">The </t>
    </r>
    <r>
      <rPr>
        <b/>
        <sz val="11"/>
        <color theme="1"/>
        <rFont val="Century Gothic"/>
        <family val="1"/>
      </rPr>
      <t>Level of Priority</t>
    </r>
    <r>
      <rPr>
        <sz val="11"/>
        <color theme="1"/>
        <rFont val="Century Gothic"/>
        <family val="1"/>
      </rPr>
      <t xml:space="preserve"> highlights conditions that require greater attention based on their weighting and user score. Conditions are categorized as </t>
    </r>
    <r>
      <rPr>
        <b/>
        <sz val="11"/>
        <color rgb="FF00B050"/>
        <rFont val="Century Gothic"/>
        <family val="1"/>
      </rPr>
      <t>High priority</t>
    </r>
    <r>
      <rPr>
        <sz val="11"/>
        <color rgb="FF00B050"/>
        <rFont val="Century Gothic"/>
        <family val="1"/>
      </rPr>
      <t xml:space="preserve"> </t>
    </r>
    <r>
      <rPr>
        <sz val="11"/>
        <color theme="1"/>
        <rFont val="Century Gothic"/>
        <family val="1"/>
      </rPr>
      <t xml:space="preserve">if they have a high weighting (within the top 50% of weightings) and a low score (≤ 3), indicating areas that are both important and underperforming. Conversely, conditions are classified as </t>
    </r>
    <r>
      <rPr>
        <b/>
        <sz val="11"/>
        <color theme="6" tint="-0.249977111117893"/>
        <rFont val="Century Gothic"/>
        <family val="1"/>
      </rPr>
      <t>Low priority</t>
    </r>
    <r>
      <rPr>
        <sz val="11"/>
        <color theme="1"/>
        <rFont val="Century Gothic"/>
        <family val="1"/>
      </rPr>
      <t xml:space="preserve"> if they have a low weighting or a high score (&gt; 3), representing areas of less concern or stronger alignment. This classification supports users in</t>
    </r>
    <r>
      <rPr>
        <b/>
        <sz val="11"/>
        <color theme="1"/>
        <rFont val="Century Gothic"/>
        <family val="1"/>
      </rPr>
      <t xml:space="preserve"> identifying key focus areas to enhance replicability</t>
    </r>
    <r>
      <rPr>
        <sz val="11"/>
        <color theme="1"/>
        <rFont val="Century Gothic"/>
        <family val="1"/>
      </rPr>
      <t>.</t>
    </r>
  </si>
  <si>
    <t>Level of priority to maximise replication potential*</t>
  </si>
  <si>
    <t>Importance of category</t>
  </si>
  <si>
    <r>
      <t>The</t>
    </r>
    <r>
      <rPr>
        <b/>
        <sz val="11"/>
        <color theme="1"/>
        <rFont val="Century Gothic"/>
        <family val="1"/>
      </rPr>
      <t xml:space="preserve"> Importance of the Category</t>
    </r>
    <r>
      <rPr>
        <sz val="11"/>
        <color theme="1"/>
        <rFont val="Century Gothic"/>
        <family val="1"/>
      </rPr>
      <t xml:space="preserve"> identifies whether each category is classified as high or low importance based on the presence of high priority conditions. Categories are marked as </t>
    </r>
    <r>
      <rPr>
        <b/>
        <sz val="11"/>
        <color rgb="FF00B050"/>
        <rFont val="Century Gothic"/>
        <family val="1"/>
      </rPr>
      <t>High importance</t>
    </r>
    <r>
      <rPr>
        <sz val="11"/>
        <color theme="1"/>
        <rFont val="Century Gothic"/>
        <family val="1"/>
      </rPr>
      <t xml:space="preserve"> if they include at least </t>
    </r>
    <r>
      <rPr>
        <b/>
        <sz val="11"/>
        <color theme="1"/>
        <rFont val="Century Gothic"/>
        <family val="1"/>
      </rPr>
      <t>one condition designated as high priority</t>
    </r>
    <r>
      <rPr>
        <sz val="11"/>
        <color theme="1"/>
        <rFont val="Century Gothic"/>
        <family val="1"/>
      </rPr>
      <t xml:space="preserve"> in the Replicability Results tab. Conversely, categories that do not contain any high priority conditions are classified as </t>
    </r>
    <r>
      <rPr>
        <b/>
        <sz val="11"/>
        <color theme="6" tint="-0.249977111117893"/>
        <rFont val="Century Gothic"/>
        <family val="1"/>
      </rPr>
      <t>Low importance</t>
    </r>
    <r>
      <rPr>
        <sz val="11"/>
        <color theme="1"/>
        <rFont val="Century Gothic"/>
        <family val="1"/>
      </rPr>
      <t>. This classification system helps users quickly identify which categories should be prioritized to enhance the replication potential of solutions.</t>
    </r>
  </si>
  <si>
    <t>This section identifies the key categories that require greater attention. The selection is based on categories identified as 'High impotance' above, which may indicate challenges for the successful implementation of the solution. Addressing these areas will help strengthen the solution’s replicability.</t>
  </si>
  <si>
    <r>
      <t xml:space="preserve">Note: The chart illustrates the weighted average category scores on a scale of 1 to 5, presenting a </t>
    </r>
    <r>
      <rPr>
        <b/>
        <sz val="11"/>
        <color theme="1"/>
        <rFont val="Century Gothic"/>
        <family val="1"/>
      </rPr>
      <t>normalised score</t>
    </r>
    <r>
      <rPr>
        <sz val="11"/>
        <color theme="1"/>
        <rFont val="Century Gothic"/>
        <family val="1"/>
      </rPr>
      <t xml:space="preserve"> that allows for easier comparison across categories. Higher scores indicate stronger alignment with replicability criteria, while lower scores highlight areas that may require improvement to enhance replication potential. However, this chart </t>
    </r>
    <r>
      <rPr>
        <b/>
        <sz val="11"/>
        <color theme="1"/>
        <rFont val="Century Gothic"/>
        <family val="1"/>
      </rPr>
      <t>does not take into account individual category weightings</t>
    </r>
    <r>
      <rPr>
        <sz val="11"/>
        <color theme="1"/>
        <rFont val="Century Gothic"/>
        <family val="1"/>
      </rPr>
      <t xml:space="preserve">, meaning categories with low weightings may appear to have greater potential for improvement despite having limited overall impact on replicability. Users should refer to the </t>
    </r>
    <r>
      <rPr>
        <b/>
        <sz val="11"/>
        <color theme="1"/>
        <rFont val="Century Gothic"/>
        <family val="1"/>
      </rPr>
      <t>Priority Categories to Improve Replicability</t>
    </r>
    <r>
      <rPr>
        <sz val="11"/>
        <color theme="1"/>
        <rFont val="Century Gothic"/>
        <family val="1"/>
      </rPr>
      <t xml:space="preserve"> presented in this tab for a more accurate interpretation of which areas require attention.</t>
    </r>
  </si>
  <si>
    <t>Access to relevant data and information on the water system in question (wetlands, river, etc.), including details on water quality, biodiversity aspects and socio-economic factors (i.e., cost benefit analysis) is essential for enabling comprehensive monitoring of the water system's status and providing evidence to support decision-making.</t>
  </si>
  <si>
    <t>The state, municipality, and/or other public or private institutions have access to relevant data and information on the water system in question (e.g., wetlands, rivers, etc.), including details on water quality, biodiversity aspects, and socio-economic factors (i.e., cost-benefit analyses), to enable comprehensive monitoring of the water system's status and provide evidence to support decision-making</t>
  </si>
  <si>
    <t>The initial investment for the planning, installation and operation (IT platform included) of a Smart Gate system is EUR 282,000. In addition, funding must also account for maintenance costs. It is therefore necessary to have diverse sources of funding to fulfill the financial requirement, including municipality funding, regional or national funding, private sector, and EU-funding.</t>
  </si>
  <si>
    <t>My region has access to diverse sources of funding to fulfill the financial requirement of EUR 282,000 to install and operate the Smart Gate system, as well as additional funding to cover ongoing maintenance costs. These ressources might include municipality funding, regional or national funding, private sector, and EU-funding.</t>
  </si>
  <si>
    <t>Prerequisites</t>
  </si>
  <si>
    <t>A demonstrated need for adaptation financing must exist in the region for the fund to be viable.</t>
  </si>
  <si>
    <r>
      <t xml:space="preserve">The </t>
    </r>
    <r>
      <rPr>
        <b/>
        <sz val="10"/>
        <color theme="1"/>
        <rFont val="Century Gothic"/>
        <family val="1"/>
      </rPr>
      <t>Assessment and Replicability Tool</t>
    </r>
    <r>
      <rPr>
        <sz val="10"/>
        <color theme="1"/>
        <rFont val="Century Gothic"/>
        <family val="1"/>
      </rPr>
      <t xml:space="preserve"> is specifically designed to support the evaluation of TransformAr Project's climate adaptation solutions for replication. While tailored to TransformAr 17 solutions, the tool can also be applied to assess similar climate adaptation solutions seeking to replicate their impact in different contexts, provided the new conditions and weightings for replicability are defined. By providing a structured and quantitative approach, the tool helps assess whether adaptation solutions can be effectively transferred to new settings while maintaining their impact and feasibility.
The tool facilitates the evaluation of key technical, financial, institutional, and environmental factors that influence the replicability of solutions. Through a structured set of statements and </t>
    </r>
    <r>
      <rPr>
        <sz val="10"/>
        <rFont val="Century Gothic"/>
        <family val="1"/>
      </rPr>
      <t>tailored</t>
    </r>
    <r>
      <rPr>
        <sz val="10"/>
        <color theme="1"/>
        <rFont val="Century Gothic"/>
        <family val="1"/>
      </rPr>
      <t xml:space="preserve"> weighted scoring system </t>
    </r>
    <r>
      <rPr>
        <sz val="10"/>
        <rFont val="Century Gothic"/>
        <family val="1"/>
      </rPr>
      <t>for each solutio</t>
    </r>
    <r>
      <rPr>
        <sz val="10"/>
        <color theme="1"/>
        <rFont val="Century Gothic"/>
        <family val="1"/>
      </rPr>
      <t xml:space="preserve">n, the tool enables an objective and transparent assessment, supporting decision-makers and project developers in identifying the most viable solutions.
The tool also offers a visual scoring overview, allowing stakeholders to identify key strengths and also areas of improvement to refine strategies based on assessment results. Ultimately, this tool contributes to TransformAr’s mission of accelerating and scaling up transformative climate adaptation, fostering resilience and sustainable development across diverse regions.
The Assessment and Replicability Tool was developed by </t>
    </r>
    <r>
      <rPr>
        <b/>
        <sz val="10"/>
        <color theme="1"/>
        <rFont val="Century Gothic"/>
        <family val="1"/>
      </rPr>
      <t>Technopolis Group</t>
    </r>
    <r>
      <rPr>
        <sz val="10"/>
        <color theme="1"/>
        <rFont val="Century Gothic"/>
        <family val="1"/>
      </rPr>
      <t xml:space="preserve"> between November 2024 and April 2025. It was commissioned by </t>
    </r>
    <r>
      <rPr>
        <b/>
        <sz val="10"/>
        <color theme="1"/>
        <rFont val="Century Gothic"/>
        <family val="1"/>
      </rPr>
      <t>ADEME</t>
    </r>
    <r>
      <rPr>
        <sz val="10"/>
        <color theme="1"/>
        <rFont val="Century Gothic"/>
        <family val="1"/>
      </rPr>
      <t xml:space="preserve"> (the French Agency for Ecological Transition) as part of the </t>
    </r>
    <r>
      <rPr>
        <b/>
        <sz val="10"/>
        <color theme="1"/>
        <rFont val="Century Gothic"/>
        <family val="1"/>
      </rPr>
      <t>TransformAr Project</t>
    </r>
    <r>
      <rPr>
        <sz val="10"/>
        <color theme="1"/>
        <rFont val="Century Gothic"/>
        <family val="1"/>
      </rPr>
      <t>, specifically contributing to Deliverable 4.6: Assessment Method for Solutions’ Replication Potential. This work forms part of Work Package 4 (WP4) – Actionable Adaptive Solutions Implementation, aligning with efforts to identify and promote scalable climate adaptation strategies. The TransformAr Project has received funding from the European Union’s Horizon H2020 innovation action programme under grant agreement 101036683.</t>
    </r>
  </si>
  <si>
    <r>
      <rPr>
        <b/>
        <sz val="10"/>
        <color theme="3"/>
        <rFont val="Century Gothic"/>
        <family val="1"/>
      </rPr>
      <t>Please save a copy of this file and rename it to include the name of your project. This will help distinguish assessments across different solutions, as each solution must be evaluated separately.</t>
    </r>
    <r>
      <rPr>
        <sz val="10"/>
        <color theme="1"/>
        <rFont val="Century Gothic"/>
        <family val="1"/>
      </rPr>
      <t xml:space="preserve">
Select the appropriate solution from the dropdown menu in the "</t>
    </r>
    <r>
      <rPr>
        <b/>
        <sz val="10"/>
        <color theme="1"/>
        <rFont val="Century Gothic"/>
        <family val="1"/>
      </rPr>
      <t>Assessment</t>
    </r>
    <r>
      <rPr>
        <sz val="10"/>
        <color theme="1"/>
        <rFont val="Century Gothic"/>
        <family val="1"/>
      </rPr>
      <t xml:space="preserve">" tab. It will automatically generate the relevant set of categories and conditions based on each solution. For each statement, provide a </t>
    </r>
    <r>
      <rPr>
        <b/>
        <sz val="10"/>
        <color theme="1"/>
        <rFont val="Century Gothic"/>
        <family val="1"/>
      </rPr>
      <t>score between 1 and 5</t>
    </r>
    <r>
      <rPr>
        <sz val="10"/>
        <color theme="1"/>
        <rFont val="Century Gothic"/>
        <family val="1"/>
      </rPr>
      <t xml:space="preserve">, where 1 indicates minimal alignment with the condition and 5 represents full alignment with the condition. Only values within this range are accepted. Scores should be assigned based on a thorough understanding of the solution’s context and feasibility based on the comprehensive information produced by each demonstrator under the TransformAr Project. All </t>
    </r>
    <r>
      <rPr>
        <b/>
        <sz val="10"/>
        <color theme="7" tint="-0.249977111117893"/>
        <rFont val="Century Gothic"/>
        <family val="1"/>
      </rPr>
      <t>editable cells are shaded in light purple</t>
    </r>
    <r>
      <rPr>
        <sz val="10"/>
        <color theme="1"/>
        <rFont val="Century Gothic"/>
        <family val="1"/>
      </rPr>
      <t xml:space="preserve"> in the questionnaire to guide user input.
The "</t>
    </r>
    <r>
      <rPr>
        <b/>
        <sz val="10"/>
        <color theme="1"/>
        <rFont val="Century Gothic"/>
        <family val="1"/>
      </rPr>
      <t>Replicability Results</t>
    </r>
    <r>
      <rPr>
        <sz val="10"/>
        <color theme="1"/>
        <rFont val="Century Gothic"/>
        <family val="1"/>
      </rPr>
      <t>" tab compiles the weighted scoring data, breaking down the assessment by category and condition. Please do not modify this tab or any automated calculations, as they are essential for ensuring the integrity of the results.
The "</t>
    </r>
    <r>
      <rPr>
        <b/>
        <sz val="10"/>
        <color theme="1"/>
        <rFont val="Century Gothic"/>
        <family val="1"/>
      </rPr>
      <t>Scoring Overview</t>
    </r>
    <r>
      <rPr>
        <sz val="10"/>
        <color theme="1"/>
        <rFont val="Century Gothic"/>
        <family val="1"/>
      </rPr>
      <t>" tab provides a summary of the assessment, displaying weighted scores per category along with a visual representation of results. This overview helps identify key strengths and areas that may require further development.
The "</t>
    </r>
    <r>
      <rPr>
        <b/>
        <sz val="10"/>
        <color theme="1"/>
        <rFont val="Century Gothic"/>
        <family val="1"/>
      </rPr>
      <t>Inputs</t>
    </r>
    <r>
      <rPr>
        <sz val="10"/>
        <color theme="1"/>
        <rFont val="Century Gothic"/>
        <family val="1"/>
      </rPr>
      <t xml:space="preserve">" tab contains all reference data required for the calculations performed by the tool. This tab should </t>
    </r>
    <r>
      <rPr>
        <b/>
        <sz val="10"/>
        <color theme="1"/>
        <rFont val="Century Gothic"/>
        <family val="1"/>
      </rPr>
      <t>not be modified</t>
    </r>
    <r>
      <rPr>
        <sz val="10"/>
        <color theme="1"/>
        <rFont val="Century Gothic"/>
        <family val="1"/>
      </rPr>
      <t>, as any changes may affect the accuracy of the results.
Once the assessment has been finalized, review all entries for completeness and consistency. If necessary, revisit scores with key personnel to refine the evaluation. The final version should be saved.</t>
    </r>
  </si>
  <si>
    <t xml:space="preserve">Collaboration across sectors (e.g., agriculture, infrastructure, conservation) strengthens project impact since it provides strategic insights into emerging gaps/opportunities and strengths/weaknesses. </t>
  </si>
  <si>
    <t>Multi-sector partnerships strengthen project implementation and sustainability in my region by providing strategic insights into emerging gaps/opportunities and strengths/weaknesses.</t>
  </si>
  <si>
    <t xml:space="preserve">Expertise in hydrology, farm management, GIS mapping, and NbS implementation is required. Poor technical expertise might result in low-quality solutions that do not effectively address climate adaptation needs. </t>
  </si>
  <si>
    <t>Continuous monitoring and evaluation ensure the solutions are effective and inform future adjustments, thus accelerating private sector investment.</t>
  </si>
  <si>
    <t>A monitoring and evaluation framework is in place to measure the effectiveness of NbS interventions and inform future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</si>
</sst>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000"/>
    <numFmt numFmtId="166" formatCode="0.0"/>
    <numFmt numFmtId="167" formatCode="0.0%"/>
    <numFmt numFmtId="168" formatCode="0.000"/>
  </numFmts>
  <fonts count="34">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24"/>
      <color theme="1"/>
      <name val="Century Gothic"/>
      <family val="1"/>
    </font>
    <font>
      <b/>
      <sz val="11"/>
      <color theme="1"/>
      <name val="Century Gothic"/>
      <family val="1"/>
    </font>
    <font>
      <sz val="11"/>
      <color theme="1"/>
      <name val="Century Gothic"/>
      <family val="1"/>
    </font>
    <font>
      <sz val="11"/>
      <name val="Century Gothic"/>
      <family val="1"/>
    </font>
    <font>
      <sz val="14"/>
      <color rgb="FF000000"/>
      <name val="-webkit-standard"/>
    </font>
    <font>
      <b/>
      <sz val="14"/>
      <name val="Century Gothic"/>
      <family val="1"/>
    </font>
    <font>
      <b/>
      <sz val="14"/>
      <color theme="1"/>
      <name val="Century Gothic"/>
      <family val="1"/>
    </font>
    <font>
      <sz val="14"/>
      <color theme="1"/>
      <name val="Century Gothic"/>
      <family val="1"/>
    </font>
    <font>
      <b/>
      <sz val="12"/>
      <color theme="1"/>
      <name val="Century Gothic"/>
      <family val="1"/>
    </font>
    <font>
      <sz val="12"/>
      <color theme="1"/>
      <name val="Century Gothic"/>
      <family val="1"/>
    </font>
    <font>
      <b/>
      <sz val="11"/>
      <color theme="1"/>
      <name val="Century Gothic"/>
      <family val="2"/>
    </font>
    <font>
      <sz val="11"/>
      <color theme="1"/>
      <name val="Century Gothic"/>
      <family val="2"/>
    </font>
    <font>
      <b/>
      <sz val="22"/>
      <color theme="1"/>
      <name val="Century Gothic"/>
      <family val="1"/>
    </font>
    <font>
      <sz val="11"/>
      <color rgb="FF000000"/>
      <name val="Century Gothic"/>
      <family val="1"/>
    </font>
    <font>
      <b/>
      <sz val="16"/>
      <color theme="1"/>
      <name val="Century Gothic"/>
      <family val="1"/>
    </font>
    <font>
      <b/>
      <u/>
      <sz val="11"/>
      <color theme="1"/>
      <name val="Century Gothic"/>
      <family val="1"/>
    </font>
    <font>
      <i/>
      <sz val="11"/>
      <color theme="1"/>
      <name val="Century Gothic"/>
      <family val="1"/>
    </font>
    <font>
      <i/>
      <sz val="11"/>
      <color theme="1"/>
      <name val="Century Gothic"/>
      <family val="2"/>
    </font>
    <font>
      <sz val="11"/>
      <color theme="1"/>
      <name val="Century Gothic"/>
      <family val="1"/>
    </font>
    <font>
      <b/>
      <sz val="11"/>
      <name val="Century Gothic"/>
      <family val="1"/>
    </font>
    <font>
      <sz val="10"/>
      <color theme="1"/>
      <name val="Century Gothic"/>
      <family val="1"/>
    </font>
    <font>
      <b/>
      <sz val="10"/>
      <color theme="1"/>
      <name val="Century Gothic"/>
      <family val="1"/>
    </font>
    <font>
      <sz val="10"/>
      <name val="Century Gothic"/>
      <family val="1"/>
    </font>
    <font>
      <i/>
      <u/>
      <sz val="11"/>
      <color theme="1"/>
      <name val="Century Gothic"/>
      <family val="1"/>
    </font>
    <font>
      <b/>
      <sz val="11"/>
      <color rgb="FF00B050"/>
      <name val="Century Gothic"/>
      <family val="1"/>
    </font>
    <font>
      <sz val="11"/>
      <color rgb="FF00B050"/>
      <name val="Century Gothic"/>
      <family val="1"/>
    </font>
    <font>
      <b/>
      <sz val="11"/>
      <color theme="6" tint="-0.249977111117893"/>
      <name val="Century Gothic"/>
      <family val="1"/>
    </font>
    <font>
      <b/>
      <sz val="10"/>
      <color theme="3"/>
      <name val="Century Gothic"/>
      <family val="1"/>
    </font>
    <font>
      <b/>
      <sz val="10"/>
      <color theme="7" tint="-0.249977111117893"/>
      <name val="Century Gothic"/>
      <family val="1"/>
    </font>
  </fonts>
  <fills count="16">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5"/>
        <bgColor indexed="64"/>
      </patternFill>
    </fill>
    <fill>
      <patternFill patternType="solid">
        <fgColor theme="7"/>
        <bgColor indexed="64"/>
      </patternFill>
    </fill>
    <fill>
      <patternFill patternType="solid">
        <fgColor rgb="FF95DBF4"/>
        <bgColor indexed="64"/>
      </patternFill>
    </fill>
    <fill>
      <patternFill patternType="solid">
        <fgColor theme="0" tint="-0.14999847407452621"/>
        <bgColor indexed="64"/>
      </patternFill>
    </fill>
    <fill>
      <patternFill patternType="solid">
        <fgColor theme="2" tint="0.59999389629810485"/>
        <bgColor indexed="64"/>
      </patternFill>
    </fill>
    <fill>
      <patternFill patternType="solid">
        <fgColor theme="7" tint="0.39997558519241921"/>
        <bgColor indexed="64"/>
      </patternFill>
    </fill>
    <fill>
      <patternFill patternType="solid">
        <fgColor rgb="FFFBD07F"/>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135">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1" fillId="2" borderId="1" xfId="0" applyFont="1" applyFill="1" applyBorder="1" applyAlignment="1">
      <alignment vertical="center"/>
    </xf>
    <xf numFmtId="0" fontId="1" fillId="4" borderId="1" xfId="0" applyFont="1" applyFill="1" applyBorder="1" applyAlignment="1">
      <alignment vertical="center"/>
    </xf>
    <xf numFmtId="0" fontId="1" fillId="5" borderId="1" xfId="0" applyFont="1" applyFill="1" applyBorder="1" applyAlignment="1">
      <alignment vertical="center"/>
    </xf>
    <xf numFmtId="0" fontId="0" fillId="0" borderId="0" xfId="0" applyAlignment="1">
      <alignment horizontal="left" vertical="top"/>
    </xf>
    <xf numFmtId="49" fontId="0" fillId="0" borderId="0" xfId="0" applyNumberFormat="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7" fillId="0" borderId="0" xfId="0" applyFont="1"/>
    <xf numFmtId="0" fontId="7" fillId="0" borderId="0" xfId="0" applyFont="1" applyAlignment="1">
      <alignment vertical="top"/>
    </xf>
    <xf numFmtId="0" fontId="7" fillId="0" borderId="0" xfId="0" applyFont="1" applyAlignment="1">
      <alignment vertical="center" wrapText="1"/>
    </xf>
    <xf numFmtId="0" fontId="7" fillId="0" borderId="0" xfId="0" applyFont="1" applyAlignment="1">
      <alignment vertical="center"/>
    </xf>
    <xf numFmtId="9" fontId="7" fillId="0" borderId="0" xfId="1" applyFont="1" applyAlignment="1">
      <alignment vertical="center"/>
    </xf>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left" vertical="center" wrapText="1"/>
    </xf>
    <xf numFmtId="9" fontId="7" fillId="0" borderId="0" xfId="0" applyNumberFormat="1" applyFont="1" applyAlignment="1">
      <alignment wrapText="1"/>
    </xf>
    <xf numFmtId="0" fontId="8" fillId="0" borderId="0" xfId="0" applyFont="1" applyAlignment="1">
      <alignment vertical="center"/>
    </xf>
    <xf numFmtId="9" fontId="7" fillId="0" borderId="0" xfId="1" applyFont="1" applyFill="1" applyAlignment="1">
      <alignment vertical="center"/>
    </xf>
    <xf numFmtId="0" fontId="9"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9" fontId="6" fillId="0" borderId="0" xfId="1" applyFont="1" applyFill="1" applyAlignment="1">
      <alignment horizontal="center" vertical="center"/>
    </xf>
    <xf numFmtId="0" fontId="6" fillId="7" borderId="0" xfId="0" applyFont="1" applyFill="1" applyAlignment="1">
      <alignment vertical="center"/>
    </xf>
    <xf numFmtId="9" fontId="7" fillId="0" borderId="0" xfId="1" applyFont="1" applyAlignment="1">
      <alignment wrapText="1"/>
    </xf>
    <xf numFmtId="0" fontId="16" fillId="0" borderId="0" xfId="0" applyFont="1" applyAlignment="1">
      <alignment wrapText="1"/>
    </xf>
    <xf numFmtId="0" fontId="10" fillId="8" borderId="0" xfId="0" applyFont="1" applyFill="1" applyAlignment="1">
      <alignment vertical="center"/>
    </xf>
    <xf numFmtId="0" fontId="11" fillId="8" borderId="0" xfId="0" applyFont="1" applyFill="1" applyAlignment="1">
      <alignment vertical="center"/>
    </xf>
    <xf numFmtId="0" fontId="7" fillId="8" borderId="0" xfId="0" applyFont="1" applyFill="1" applyAlignment="1">
      <alignment vertical="center" wrapText="1"/>
    </xf>
    <xf numFmtId="9" fontId="7" fillId="8" borderId="0" xfId="1" applyFont="1" applyFill="1" applyAlignment="1">
      <alignment vertical="center"/>
    </xf>
    <xf numFmtId="0" fontId="7" fillId="8" borderId="0" xfId="0" applyFont="1" applyFill="1" applyAlignment="1">
      <alignment vertical="center"/>
    </xf>
    <xf numFmtId="0" fontId="12" fillId="8" borderId="0" xfId="0" applyFont="1" applyFill="1" applyAlignment="1">
      <alignment vertical="center"/>
    </xf>
    <xf numFmtId="0" fontId="7" fillId="8" borderId="1" xfId="0" applyFont="1" applyFill="1" applyBorder="1" applyAlignment="1">
      <alignment vertical="center"/>
    </xf>
    <xf numFmtId="0" fontId="7" fillId="8" borderId="1" xfId="0" applyFont="1" applyFill="1" applyBorder="1" applyAlignment="1">
      <alignment vertical="center" wrapText="1"/>
    </xf>
    <xf numFmtId="9" fontId="7" fillId="8" borderId="1" xfId="1" applyFont="1" applyFill="1" applyBorder="1" applyAlignment="1">
      <alignment vertical="center"/>
    </xf>
    <xf numFmtId="0" fontId="6" fillId="0" borderId="0" xfId="0" applyFont="1"/>
    <xf numFmtId="0" fontId="6" fillId="0" borderId="0" xfId="0" applyFont="1" applyAlignment="1">
      <alignment vertical="center" wrapText="1"/>
    </xf>
    <xf numFmtId="0" fontId="15" fillId="0" borderId="0" xfId="0" applyFont="1" applyAlignment="1">
      <alignment vertical="center" wrapText="1"/>
    </xf>
    <xf numFmtId="0" fontId="17" fillId="0" borderId="0" xfId="0" applyFont="1"/>
    <xf numFmtId="0" fontId="18" fillId="0" borderId="0" xfId="0" applyFont="1" applyAlignment="1">
      <alignment vertical="center"/>
    </xf>
    <xf numFmtId="0" fontId="7" fillId="8" borderId="1" xfId="0" applyFont="1" applyFill="1" applyBorder="1" applyAlignment="1">
      <alignment horizontal="center" vertical="center"/>
    </xf>
    <xf numFmtId="0" fontId="14" fillId="8" borderId="1" xfId="0" applyFont="1" applyFill="1" applyBorder="1" applyAlignment="1">
      <alignment vertical="center"/>
    </xf>
    <xf numFmtId="0" fontId="19" fillId="0" borderId="1" xfId="0" applyFont="1" applyBorder="1" applyAlignment="1">
      <alignment horizontal="center" vertical="center"/>
    </xf>
    <xf numFmtId="0" fontId="6" fillId="6" borderId="1" xfId="0" applyFont="1" applyFill="1" applyBorder="1" applyAlignment="1">
      <alignment vertical="center"/>
    </xf>
    <xf numFmtId="0" fontId="6" fillId="6" borderId="1" xfId="0" applyFont="1" applyFill="1" applyBorder="1" applyAlignment="1">
      <alignment horizontal="center" vertical="center" wrapText="1"/>
    </xf>
    <xf numFmtId="0" fontId="13" fillId="6" borderId="1" xfId="0" applyFont="1" applyFill="1" applyBorder="1" applyAlignment="1">
      <alignment vertical="center"/>
    </xf>
    <xf numFmtId="0" fontId="13" fillId="6" borderId="0" xfId="0" applyFont="1" applyFill="1" applyAlignment="1">
      <alignment vertical="center"/>
    </xf>
    <xf numFmtId="0" fontId="6" fillId="9" borderId="1" xfId="0" applyFont="1" applyFill="1" applyBorder="1" applyAlignment="1">
      <alignment horizontal="center" vertical="center"/>
    </xf>
    <xf numFmtId="0" fontId="14" fillId="9" borderId="0" xfId="0" applyFont="1" applyFill="1" applyAlignment="1">
      <alignment vertical="center"/>
    </xf>
    <xf numFmtId="10" fontId="7" fillId="0" borderId="0" xfId="1" applyNumberFormat="1" applyFont="1" applyAlignment="1">
      <alignment vertical="center" wrapText="1"/>
    </xf>
    <xf numFmtId="0" fontId="20" fillId="0" borderId="0" xfId="0" applyFont="1" applyAlignment="1">
      <alignment wrapText="1"/>
    </xf>
    <xf numFmtId="0" fontId="7" fillId="0" borderId="1" xfId="0" applyFont="1" applyBorder="1" applyAlignment="1">
      <alignment wrapText="1"/>
    </xf>
    <xf numFmtId="0" fontId="6" fillId="0" borderId="1" xfId="0" applyFont="1" applyBorder="1" applyAlignment="1">
      <alignment wrapText="1"/>
    </xf>
    <xf numFmtId="0" fontId="7" fillId="0" borderId="0" xfId="0" applyFont="1" applyAlignment="1">
      <alignment horizontal="center"/>
    </xf>
    <xf numFmtId="0" fontId="13" fillId="6" borderId="7" xfId="0" applyFont="1" applyFill="1" applyBorder="1" applyAlignment="1">
      <alignment vertical="center"/>
    </xf>
    <xf numFmtId="0" fontId="7" fillId="6" borderId="8" xfId="0" applyFont="1" applyFill="1" applyBorder="1" applyAlignment="1">
      <alignment vertical="center"/>
    </xf>
    <xf numFmtId="0" fontId="7" fillId="6" borderId="8" xfId="0" applyFont="1" applyFill="1" applyBorder="1"/>
    <xf numFmtId="0" fontId="7" fillId="6" borderId="9" xfId="0" applyFont="1" applyFill="1" applyBorder="1"/>
    <xf numFmtId="0" fontId="6" fillId="10" borderId="1" xfId="0" applyFont="1" applyFill="1" applyBorder="1" applyAlignment="1">
      <alignment vertical="center"/>
    </xf>
    <xf numFmtId="10" fontId="7" fillId="0" borderId="0" xfId="0" applyNumberFormat="1" applyFont="1" applyAlignment="1">
      <alignment wrapText="1"/>
    </xf>
    <xf numFmtId="164" fontId="7" fillId="0" borderId="0" xfId="1" applyNumberFormat="1" applyFont="1" applyAlignment="1">
      <alignment wrapText="1"/>
    </xf>
    <xf numFmtId="9" fontId="7" fillId="0" borderId="1" xfId="1" applyFont="1" applyBorder="1" applyAlignment="1">
      <alignment horizontal="center" wrapText="1"/>
    </xf>
    <xf numFmtId="10" fontId="21" fillId="0" borderId="0" xfId="0" applyNumberFormat="1" applyFont="1" applyAlignment="1">
      <alignment wrapText="1"/>
    </xf>
    <xf numFmtId="9" fontId="7" fillId="0" borderId="0" xfId="1" applyFont="1" applyFill="1" applyAlignment="1">
      <alignment vertical="center" wrapText="1"/>
    </xf>
    <xf numFmtId="9" fontId="7" fillId="0" borderId="0" xfId="0" applyNumberFormat="1" applyFont="1" applyAlignment="1">
      <alignment vertical="center" wrapText="1"/>
    </xf>
    <xf numFmtId="10" fontId="7" fillId="0" borderId="0" xfId="1" applyNumberFormat="1" applyFont="1" applyFill="1" applyAlignment="1">
      <alignment vertical="center" wrapText="1"/>
    </xf>
    <xf numFmtId="0" fontId="6" fillId="11" borderId="1" xfId="0" applyFont="1" applyFill="1" applyBorder="1" applyAlignment="1">
      <alignment vertical="center"/>
    </xf>
    <xf numFmtId="0" fontId="6" fillId="12" borderId="1" xfId="0" applyFont="1" applyFill="1" applyBorder="1" applyAlignment="1">
      <alignment vertical="center"/>
    </xf>
    <xf numFmtId="0" fontId="6" fillId="14" borderId="1" xfId="0" applyFont="1" applyFill="1" applyBorder="1" applyAlignment="1">
      <alignment vertical="center"/>
    </xf>
    <xf numFmtId="0" fontId="6" fillId="15" borderId="1" xfId="0" applyFont="1" applyFill="1" applyBorder="1" applyAlignment="1">
      <alignment vertical="center"/>
    </xf>
    <xf numFmtId="0" fontId="13" fillId="0" borderId="0" xfId="0" applyFont="1" applyAlignment="1">
      <alignment vertical="center"/>
    </xf>
    <xf numFmtId="0" fontId="7" fillId="0" borderId="0" xfId="0" applyFont="1" applyAlignment="1">
      <alignment horizontal="left" vertical="top" wrapText="1"/>
    </xf>
    <xf numFmtId="166" fontId="7" fillId="0" borderId="0" xfId="0" applyNumberFormat="1" applyFont="1"/>
    <xf numFmtId="165" fontId="7" fillId="0" borderId="0" xfId="0" applyNumberFormat="1" applyFont="1"/>
    <xf numFmtId="0" fontId="16" fillId="0" borderId="0" xfId="0" applyFont="1" applyAlignment="1">
      <alignment vertical="center" wrapText="1"/>
    </xf>
    <xf numFmtId="0" fontId="16" fillId="0" borderId="0" xfId="0" applyFont="1" applyAlignment="1">
      <alignment horizontal="left" vertical="center" wrapText="1"/>
    </xf>
    <xf numFmtId="9" fontId="16" fillId="0" borderId="0" xfId="1" applyFont="1" applyFill="1" applyAlignment="1">
      <alignment vertical="center" wrapText="1"/>
    </xf>
    <xf numFmtId="9" fontId="7" fillId="0" borderId="0" xfId="1" applyFont="1" applyFill="1" applyBorder="1" applyAlignment="1">
      <alignment vertical="center" wrapText="1"/>
    </xf>
    <xf numFmtId="167" fontId="7" fillId="0" borderId="0" xfId="1" applyNumberFormat="1" applyFont="1" applyFill="1" applyAlignment="1">
      <alignment vertical="center" wrapText="1"/>
    </xf>
    <xf numFmtId="9" fontId="7" fillId="0" borderId="0" xfId="1" applyFont="1" applyAlignment="1">
      <alignment vertical="center" wrapText="1"/>
    </xf>
    <xf numFmtId="9" fontId="23" fillId="0" borderId="0" xfId="0" applyNumberFormat="1" applyFont="1" applyAlignment="1">
      <alignment wrapText="1"/>
    </xf>
    <xf numFmtId="9" fontId="7" fillId="0" borderId="0" xfId="1" applyFont="1" applyFill="1"/>
    <xf numFmtId="0" fontId="6" fillId="6" borderId="1" xfId="0" applyFont="1" applyFill="1" applyBorder="1" applyAlignment="1">
      <alignment horizontal="center" vertical="center"/>
    </xf>
    <xf numFmtId="168" fontId="7" fillId="0" borderId="0" xfId="0" applyNumberFormat="1" applyFont="1" applyAlignment="1">
      <alignment horizontal="center" vertical="center"/>
    </xf>
    <xf numFmtId="2" fontId="24" fillId="8" borderId="1" xfId="0" applyNumberFormat="1" applyFont="1" applyFill="1" applyBorder="1" applyAlignment="1">
      <alignment horizontal="center" vertical="center"/>
    </xf>
    <xf numFmtId="43" fontId="6" fillId="0" borderId="0" xfId="2" applyFont="1" applyFill="1" applyAlignment="1">
      <alignment horizontal="center" vertical="center"/>
    </xf>
    <xf numFmtId="9" fontId="7" fillId="0" borderId="0" xfId="1" applyFont="1"/>
    <xf numFmtId="167" fontId="7" fillId="0" borderId="0" xfId="1" applyNumberFormat="1" applyFont="1" applyAlignment="1">
      <alignment horizontal="right" vertical="center"/>
    </xf>
    <xf numFmtId="166" fontId="7" fillId="0" borderId="1" xfId="0" applyNumberFormat="1" applyFont="1" applyBorder="1" applyAlignment="1">
      <alignment horizontal="center" vertical="center"/>
    </xf>
    <xf numFmtId="9" fontId="7" fillId="0" borderId="0" xfId="1" applyFont="1" applyAlignment="1">
      <alignment horizontal="right" vertical="center"/>
    </xf>
    <xf numFmtId="0" fontId="6" fillId="0" borderId="0" xfId="0" applyFont="1" applyAlignment="1">
      <alignment vertical="center"/>
    </xf>
    <xf numFmtId="0" fontId="7" fillId="0" borderId="10" xfId="0" applyFont="1" applyBorder="1" applyAlignment="1">
      <alignment vertical="center"/>
    </xf>
    <xf numFmtId="0" fontId="25" fillId="12" borderId="1" xfId="0" applyFont="1" applyFill="1" applyBorder="1" applyAlignment="1">
      <alignment horizontal="justify" vertical="center" wrapText="1"/>
    </xf>
    <xf numFmtId="0" fontId="25" fillId="0" borderId="2" xfId="0" applyFont="1" applyBorder="1" applyAlignment="1">
      <alignment vertical="center"/>
    </xf>
    <xf numFmtId="0" fontId="7" fillId="14" borderId="14" xfId="0" applyFont="1" applyFill="1" applyBorder="1"/>
    <xf numFmtId="0" fontId="7" fillId="14" borderId="15" xfId="0" applyFont="1" applyFill="1" applyBorder="1"/>
    <xf numFmtId="9" fontId="7" fillId="8" borderId="1" xfId="1" applyFont="1" applyFill="1" applyBorder="1" applyAlignment="1">
      <alignment horizontal="center" vertical="center"/>
    </xf>
    <xf numFmtId="166" fontId="7" fillId="7" borderId="1" xfId="0" applyNumberFormat="1" applyFont="1" applyFill="1" applyBorder="1" applyAlignment="1">
      <alignment horizontal="center" vertical="center"/>
    </xf>
    <xf numFmtId="167" fontId="7" fillId="0" borderId="0" xfId="1" applyNumberFormat="1" applyFont="1"/>
    <xf numFmtId="9" fontId="7" fillId="0" borderId="0" xfId="0" applyNumberFormat="1" applyFont="1"/>
    <xf numFmtId="0" fontId="25" fillId="11" borderId="1" xfId="0" applyFont="1" applyFill="1" applyBorder="1" applyAlignment="1">
      <alignment horizontal="justify" vertical="center" wrapText="1"/>
    </xf>
    <xf numFmtId="0" fontId="7" fillId="13" borderId="2" xfId="0" applyFont="1" applyFill="1" applyBorder="1"/>
    <xf numFmtId="0" fontId="7" fillId="13" borderId="3" xfId="0" applyFont="1" applyFill="1" applyBorder="1"/>
    <xf numFmtId="0" fontId="7" fillId="13" borderId="4" xfId="0" applyFont="1" applyFill="1" applyBorder="1"/>
    <xf numFmtId="0" fontId="7" fillId="13" borderId="6" xfId="0" applyFont="1" applyFill="1" applyBorder="1"/>
    <xf numFmtId="0" fontId="5" fillId="0" borderId="0" xfId="0" applyFont="1" applyAlignment="1">
      <alignment horizontal="center"/>
    </xf>
    <xf numFmtId="0" fontId="17" fillId="0" borderId="0" xfId="0" applyFont="1" applyAlignment="1">
      <alignment horizontal="left"/>
    </xf>
    <xf numFmtId="0" fontId="16" fillId="14" borderId="12" xfId="0" applyFont="1" applyFill="1" applyBorder="1" applyAlignment="1">
      <alignment horizontal="justify" vertical="center" wrapText="1"/>
    </xf>
    <xf numFmtId="0" fontId="16" fillId="14" borderId="14" xfId="0" applyFont="1" applyFill="1" applyBorder="1" applyAlignment="1">
      <alignment horizontal="justify" vertical="center" wrapText="1"/>
    </xf>
    <xf numFmtId="0" fontId="7" fillId="15" borderId="12" xfId="0" applyFont="1" applyFill="1" applyBorder="1" applyAlignment="1">
      <alignment horizontal="justify" vertical="center" wrapText="1"/>
    </xf>
    <xf numFmtId="0" fontId="7" fillId="15" borderId="14" xfId="0" applyFont="1" applyFill="1" applyBorder="1" applyAlignment="1">
      <alignment horizontal="justify" vertical="center" wrapText="1"/>
    </xf>
    <xf numFmtId="0" fontId="7" fillId="15" borderId="15" xfId="0" applyFont="1" applyFill="1" applyBorder="1" applyAlignment="1">
      <alignment horizontal="justify" vertical="center" wrapText="1"/>
    </xf>
    <xf numFmtId="0" fontId="7" fillId="13" borderId="11" xfId="0" applyFont="1" applyFill="1" applyBorder="1" applyAlignment="1">
      <alignment horizontal="justify" vertical="center" wrapText="1"/>
    </xf>
    <xf numFmtId="0" fontId="7" fillId="13" borderId="13" xfId="0" applyFont="1" applyFill="1" applyBorder="1" applyAlignment="1">
      <alignment horizontal="justify" vertical="center" wrapText="1"/>
    </xf>
    <xf numFmtId="0" fontId="6" fillId="13" borderId="7" xfId="0" applyFont="1" applyFill="1" applyBorder="1" applyAlignment="1">
      <alignment horizontal="left" vertical="center"/>
    </xf>
    <xf numFmtId="0" fontId="6" fillId="13" borderId="9" xfId="0" applyFont="1" applyFill="1" applyBorder="1" applyAlignment="1">
      <alignment horizontal="left" vertical="center"/>
    </xf>
    <xf numFmtId="0" fontId="7" fillId="8" borderId="0" xfId="0" applyFont="1" applyFill="1" applyAlignment="1">
      <alignment horizontal="left" vertical="top" wrapText="1"/>
    </xf>
    <xf numFmtId="0" fontId="7" fillId="8" borderId="11"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19" fillId="6" borderId="1" xfId="0" applyFont="1" applyFill="1" applyBorder="1" applyAlignment="1">
      <alignment horizontal="center" vertical="center"/>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cellXfs>
  <cellStyles count="3">
    <cellStyle name="Milliers" xfId="2" builtinId="3"/>
    <cellStyle name="Normal" xfId="0" builtinId="0"/>
    <cellStyle name="Pourcentage" xfId="1" builtinId="5"/>
  </cellStyles>
  <dxfs count="30">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0"/>
      </font>
      <fill>
        <patternFill>
          <fgColor auto="1"/>
          <bgColor theme="0"/>
        </patternFill>
      </fill>
      <border>
        <left/>
        <right/>
        <bottom/>
        <vertical/>
        <horizontal/>
      </border>
    </dxf>
    <dxf>
      <font>
        <color theme="0"/>
      </font>
      <fill>
        <patternFill>
          <bgColor theme="0"/>
        </patternFill>
      </fill>
      <border>
        <left/>
        <right/>
        <bottom/>
      </border>
    </dxf>
    <dxf>
      <font>
        <color rgb="FF9C5700"/>
      </font>
      <fill>
        <patternFill>
          <bgColor rgb="FFFFEB9C"/>
        </patternFill>
      </fill>
    </dxf>
    <dxf>
      <font>
        <color rgb="FF006100"/>
      </font>
      <fill>
        <patternFill>
          <bgColor rgb="FFC6EFCE"/>
        </patternFill>
      </fill>
    </dxf>
    <dxf>
      <font>
        <color theme="0"/>
      </font>
      <fill>
        <patternFill>
          <fgColor auto="1"/>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bottom/>
      </border>
    </dxf>
    <dxf>
      <font>
        <color theme="0"/>
      </font>
      <fill>
        <patternFill>
          <bgColor theme="0"/>
        </patternFill>
      </fill>
      <border>
        <left/>
        <right/>
        <top/>
        <bottom/>
        <vertical/>
        <horizontal/>
      </border>
    </dxf>
    <dxf>
      <font>
        <color theme="0"/>
      </font>
      <fill>
        <patternFill>
          <bgColor theme="0"/>
        </patternFill>
      </fill>
      <border>
        <left/>
        <right/>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bottom/>
      </border>
    </dxf>
    <dxf>
      <font>
        <color theme="0"/>
      </font>
      <fill>
        <patternFill>
          <bgColor theme="0"/>
        </patternFill>
      </fill>
      <border>
        <left/>
        <right/>
        <top/>
        <bottom/>
        <vertical/>
        <horizontal/>
      </border>
    </dxf>
    <dxf>
      <font>
        <color theme="0"/>
      </font>
      <fill>
        <patternFill>
          <bgColor theme="0"/>
        </patternFill>
      </fill>
      <border>
        <left/>
        <right/>
        <bottom/>
      </border>
    </dxf>
    <dxf>
      <font>
        <color theme="0"/>
      </font>
      <fill>
        <patternFill>
          <bgColor theme="0"/>
        </patternFill>
      </fill>
    </dxf>
  </dxfs>
  <tableStyles count="0" defaultTableStyle="TableStyleMedium2" defaultPivotStyle="PivotStyleLight16"/>
  <colors>
    <mruColors>
      <color rgb="FF006000"/>
      <color rgb="FFC7F0CF"/>
      <color rgb="FF78C57C"/>
      <color rgb="FFF9F484"/>
      <color rgb="FFFBD07F"/>
      <color rgb="FF95DBF4"/>
      <color rgb="FF3CB7EF"/>
      <color rgb="FF7EBC67"/>
      <color rgb="FF3FC1F2"/>
      <color rgb="FF67C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1"/>
          <c:order val="0"/>
          <c:spPr>
            <a:solidFill>
              <a:schemeClr val="accent6">
                <a:lumMod val="60000"/>
                <a:lumOff val="40000"/>
              </a:schemeClr>
            </a:solidFill>
            <a:ln>
              <a:noFill/>
            </a:ln>
            <a:effectLst/>
          </c:spPr>
          <c:invertIfNegative val="0"/>
          <c:dLbls>
            <c:dLbl>
              <c:idx val="0"/>
              <c:tx>
                <c:rich>
                  <a:bodyPr/>
                  <a:lstStyle/>
                  <a:p>
                    <a:fld id="{88391555-35D7-4983-A0D4-EC2B1AF6CD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18C-8F49-887D-C9403105350E}"/>
                </c:ext>
              </c:extLst>
            </c:dLbl>
            <c:dLbl>
              <c:idx val="1"/>
              <c:layout>
                <c:manualLayout>
                  <c:x val="-1.1653313911143375E-2"/>
                  <c:y val="-7.0257611241218232E-3"/>
                </c:manualLayout>
              </c:layout>
              <c:tx>
                <c:rich>
                  <a:bodyPr/>
                  <a:lstStyle/>
                  <a:p>
                    <a:fld id="{F9F38E0A-30C1-41D0-85D4-610272A8C83C}"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418C-8F49-887D-C9403105350E}"/>
                </c:ext>
              </c:extLst>
            </c:dLbl>
            <c:dLbl>
              <c:idx val="2"/>
              <c:layout>
                <c:manualLayout>
                  <c:x val="-1.0196649672250545E-2"/>
                  <c:y val="3.0444964871194378E-2"/>
                </c:manualLayout>
              </c:layout>
              <c:tx>
                <c:rich>
                  <a:bodyPr/>
                  <a:lstStyle/>
                  <a:p>
                    <a:fld id="{A2DBE70C-E69C-4074-93E6-83509501E72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418C-8F49-887D-C9403105350E}"/>
                </c:ext>
              </c:extLst>
            </c:dLbl>
            <c:dLbl>
              <c:idx val="3"/>
              <c:layout>
                <c:manualLayout>
                  <c:x val="-1.1653313911143588E-2"/>
                  <c:y val="-1.873536299765808E-2"/>
                </c:manualLayout>
              </c:layout>
              <c:tx>
                <c:rich>
                  <a:bodyPr/>
                  <a:lstStyle/>
                  <a:p>
                    <a:fld id="{44F984C5-5E85-4813-AE4E-1DEC4735D77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418C-8F49-887D-C9403105350E}"/>
                </c:ext>
              </c:extLst>
            </c:dLbl>
            <c:dLbl>
              <c:idx val="4"/>
              <c:layout>
                <c:manualLayout>
                  <c:x val="-1.4566642388929352E-2"/>
                  <c:y val="-3.2786885245901641E-2"/>
                </c:manualLayout>
              </c:layout>
              <c:tx>
                <c:rich>
                  <a:bodyPr/>
                  <a:lstStyle/>
                  <a:p>
                    <a:fld id="{CD7B465D-D380-4B34-ACE5-04348E6A6DE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18C-8F49-887D-C9403105350E}"/>
                </c:ext>
              </c:extLst>
            </c:dLbl>
            <c:dLbl>
              <c:idx val="5"/>
              <c:layout>
                <c:manualLayout>
                  <c:x val="-1.1653313911143482E-2"/>
                  <c:y val="-3.0444964871194378E-2"/>
                </c:manualLayout>
              </c:layout>
              <c:tx>
                <c:rich>
                  <a:bodyPr/>
                  <a:lstStyle/>
                  <a:p>
                    <a:fld id="{EE3413FF-DDE4-4034-90E7-AA90D5FD37AD}"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18C-8F49-887D-C9403105350E}"/>
                </c:ext>
              </c:extLst>
            </c:dLbl>
            <c:dLbl>
              <c:idx val="6"/>
              <c:tx>
                <c:rich>
                  <a:bodyPr/>
                  <a:lstStyle/>
                  <a:p>
                    <a:fld id="{C25C84DD-B623-4073-BE85-9EFBDF53AD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18C-8F49-887D-C9403105350E}"/>
                </c:ext>
              </c:extLst>
            </c:dLbl>
            <c:dLbl>
              <c:idx val="7"/>
              <c:tx>
                <c:rich>
                  <a:bodyPr/>
                  <a:lstStyle/>
                  <a:p>
                    <a:fld id="{C4E94A81-6C9F-4556-A84C-A9FB9B79D69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18C-8F49-887D-C9403105350E}"/>
                </c:ext>
              </c:extLst>
            </c:dLbl>
            <c:dLbl>
              <c:idx val="8"/>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18C-8F49-887D-C9403105350E}"/>
                </c:ext>
              </c:extLst>
            </c:dLbl>
            <c:dLbl>
              <c:idx val="9"/>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18C-8F49-887D-C9403105350E}"/>
                </c:ext>
              </c:extLst>
            </c:dLbl>
            <c:dLbl>
              <c:idx val="10"/>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C7E4-0647-9796-79A1174859A9}"/>
                </c:ext>
              </c:extLst>
            </c:dLbl>
            <c:dLbl>
              <c:idx val="11"/>
              <c:tx>
                <c:rich>
                  <a:bodyPr/>
                  <a:lstStyle/>
                  <a:p>
                    <a:endParaRPr lang="fr-FR"/>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C7E4-0647-9796-79A1174859A9}"/>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'Replicability Results'!$C$14:$C$25</c:f>
              <c:numCache>
                <c:formatCode>0%</c:formatCode>
                <c:ptCount val="12"/>
                <c:pt idx="0">
                  <c:v>0.12</c:v>
                </c:pt>
                <c:pt idx="1">
                  <c:v>0.12</c:v>
                </c:pt>
                <c:pt idx="2">
                  <c:v>0.1</c:v>
                </c:pt>
                <c:pt idx="3">
                  <c:v>0.1</c:v>
                </c:pt>
                <c:pt idx="4">
                  <c:v>0.09</c:v>
                </c:pt>
                <c:pt idx="5">
                  <c:v>0.08</c:v>
                </c:pt>
                <c:pt idx="6">
                  <c:v>0.08</c:v>
                </c:pt>
                <c:pt idx="7">
                  <c:v>0.08</c:v>
                </c:pt>
                <c:pt idx="8">
                  <c:v>6.5000000000000002E-2</c:v>
                </c:pt>
                <c:pt idx="9">
                  <c:v>6.5000000000000002E-2</c:v>
                </c:pt>
                <c:pt idx="10">
                  <c:v>0.05</c:v>
                </c:pt>
                <c:pt idx="11">
                  <c:v>0.05</c:v>
                </c:pt>
              </c:numCache>
            </c:numRef>
          </c:xVal>
          <c:yVal>
            <c:numRef>
              <c:f>'Replicability Results'!$I$14:$I$25</c:f>
              <c:numCache>
                <c:formatCode>General</c:formatCode>
                <c:ptCount val="12"/>
                <c:pt idx="0">
                  <c:v>0</c:v>
                </c:pt>
                <c:pt idx="1">
                  <c:v>0</c:v>
                </c:pt>
                <c:pt idx="2">
                  <c:v>0</c:v>
                </c:pt>
                <c:pt idx="3">
                  <c:v>0</c:v>
                </c:pt>
                <c:pt idx="4">
                  <c:v>0</c:v>
                </c:pt>
                <c:pt idx="5">
                  <c:v>0</c:v>
                </c:pt>
                <c:pt idx="6">
                  <c:v>0</c:v>
                </c:pt>
                <c:pt idx="7">
                  <c:v>0</c:v>
                </c:pt>
                <c:pt idx="8">
                  <c:v>#N/A</c:v>
                </c:pt>
                <c:pt idx="9">
                  <c:v>#N/A</c:v>
                </c:pt>
                <c:pt idx="10">
                  <c:v>#N/A</c:v>
                </c:pt>
                <c:pt idx="11">
                  <c:v>#N/A</c:v>
                </c:pt>
              </c:numCache>
            </c:numRef>
          </c:yVal>
          <c:bubbleSize>
            <c:numRef>
              <c:f>'Replicability Results'!$E$14:$E$25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bubbleSize>
          <c:bubble3D val="0"/>
          <c:extLst>
            <c:ext xmlns:c15="http://schemas.microsoft.com/office/drawing/2012/chart" uri="{02D57815-91ED-43cb-92C2-25804820EDAC}">
              <c15:datalabelsRange>
                <c15:f>[0]!ConditionNames</c15:f>
                <c15:dlblRangeCache>
                  <c:ptCount val="12"/>
                  <c:pt idx="0">
                    <c:v>Political Support</c:v>
                  </c:pt>
                  <c:pt idx="1">
                    <c:v>Landowner Trust &amp; Collaboration</c:v>
                  </c:pt>
                  <c:pt idx="2">
                    <c:v>Multi-Sector Partnerships</c:v>
                  </c:pt>
                  <c:pt idx="3">
                    <c:v>Technical Expertise</c:v>
                  </c:pt>
                  <c:pt idx="4">
                    <c:v>Monitoring &amp; Evaluation</c:v>
                  </c:pt>
                  <c:pt idx="5">
                    <c:v>Financial Availability</c:v>
                  </c:pt>
                  <c:pt idx="6">
                    <c:v>Participatory Governance</c:v>
                  </c:pt>
                  <c:pt idx="7">
                    <c:v>Climate Risk Planning</c:v>
                  </c:pt>
                  <c:pt idx="8">
                    <c:v>Governance &amp; Policy Alignment</c:v>
                  </c:pt>
                  <c:pt idx="9">
                    <c:v>Communication &amp; Outreach</c:v>
                  </c:pt>
                  <c:pt idx="10">
                    <c:v>Mapping &amp; Data Analysis</c:v>
                  </c:pt>
                  <c:pt idx="11">
                    <c:v>Site-Specific Feasibility</c:v>
                  </c:pt>
                </c15:dlblRangeCache>
              </c15:datalabelsRange>
            </c:ext>
            <c:ext xmlns:c16="http://schemas.microsoft.com/office/drawing/2014/chart" uri="{C3380CC4-5D6E-409C-BE32-E72D297353CC}">
              <c16:uniqueId val="{0000000F-418C-8F49-887D-C9403105350E}"/>
            </c:ext>
          </c:extLst>
        </c:ser>
        <c:ser>
          <c:idx val="2"/>
          <c:order val="1"/>
          <c:spPr>
            <a:solidFill>
              <a:schemeClr val="accent3">
                <a:alpha val="75000"/>
              </a:schemeClr>
            </a:solidFill>
            <a:ln>
              <a:noFill/>
            </a:ln>
            <a:effectLst/>
          </c:spPr>
          <c:invertIfNegative val="0"/>
          <c:dLbls>
            <c:dLbl>
              <c:idx val="0"/>
              <c:layout>
                <c:manualLayout>
                  <c:x val="-8.7399854333576107E-3"/>
                  <c:y val="3.5128805620608876E-2"/>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1-418C-8F49-887D-C9403105350E}"/>
                </c:ext>
              </c:extLst>
            </c:dLbl>
            <c:dLbl>
              <c:idx val="1"/>
              <c:layout>
                <c:manualLayout>
                  <c:x val="-8.7399854333577182E-3"/>
                  <c:y val="3.2786885245901683E-2"/>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2-418C-8F49-887D-C9403105350E}"/>
                </c:ext>
              </c:extLst>
            </c:dLbl>
            <c:dLbl>
              <c:idx val="2"/>
              <c:tx>
                <c:rich>
                  <a:bodyPr/>
                  <a:lstStyle/>
                  <a:p>
                    <a:endParaRPr lang="fr-FR"/>
                  </a:p>
                </c:rich>
              </c:tx>
              <c:showLegendKey val="0"/>
              <c:showVal val="0"/>
              <c:showCatName val="0"/>
              <c:showSerName val="0"/>
              <c:showPercent val="0"/>
              <c:showBubbleSize val="0"/>
              <c:separator>, </c:separator>
              <c:extLst>
                <c:ext xmlns:c15="http://schemas.microsoft.com/office/drawing/2012/chart" uri="{CE6537A1-D6FC-4f65-9D91-7224C49458BB}">
                  <c15:xForSave val="1"/>
                  <c15:showDataLabelsRange val="1"/>
                </c:ext>
                <c:ext xmlns:c16="http://schemas.microsoft.com/office/drawing/2014/chart" uri="{C3380CC4-5D6E-409C-BE32-E72D297353CC}">
                  <c16:uniqueId val="{00000013-418C-8F49-887D-C9403105350E}"/>
                </c:ext>
              </c:extLst>
            </c:dLbl>
            <c:dLbl>
              <c:idx val="3"/>
              <c:layout>
                <c:manualLayout>
                  <c:x val="-0.27239621267297887"/>
                  <c:y val="-0.10304449648711944"/>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4-418C-8F49-887D-C9403105350E}"/>
                </c:ext>
              </c:extLst>
            </c:dLbl>
            <c:dLbl>
              <c:idx val="4"/>
              <c:layout>
                <c:manualLayout>
                  <c:x val="-8.0116533139111434E-2"/>
                  <c:y val="-0.14051522248243559"/>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5-418C-8F49-887D-C9403105350E}"/>
                </c:ext>
              </c:extLst>
            </c:dLbl>
            <c:dLbl>
              <c:idx val="5"/>
              <c:layout>
                <c:manualLayout>
                  <c:x val="-0.19373634377276039"/>
                  <c:y val="-0.11475409836065574"/>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6-418C-8F49-887D-C9403105350E}"/>
                </c:ext>
              </c:extLst>
            </c:dLbl>
            <c:dLbl>
              <c:idx val="6"/>
              <c:layout>
                <c:manualLayout>
                  <c:x val="-0.22286962855061909"/>
                  <c:y val="1.8735362997657993E-2"/>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7-418C-8F49-887D-C9403105350E}"/>
                </c:ext>
              </c:extLst>
            </c:dLbl>
            <c:dLbl>
              <c:idx val="7"/>
              <c:layout>
                <c:manualLayout>
                  <c:x val="-0.21121631463947566"/>
                  <c:y val="1.6393442622950821E-2"/>
                </c:manualLayout>
              </c:layout>
              <c:tx>
                <c:rich>
                  <a:bodyPr/>
                  <a:lstStyle/>
                  <a:p>
                    <a:endParaRPr lang="en-US"/>
                  </a:p>
                </c:rich>
              </c:tx>
              <c:showLegendKey val="0"/>
              <c:showVal val="0"/>
              <c:showCatName val="0"/>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18-418C-8F49-887D-C9403105350E}"/>
                </c:ext>
              </c:extLst>
            </c:dLbl>
            <c:dLbl>
              <c:idx val="8"/>
              <c:tx>
                <c:rich>
                  <a:bodyPr/>
                  <a:lstStyle/>
                  <a:p>
                    <a:fld id="{2D143351-D675-4726-B9F9-828754AB8E64}" type="CELLRANGE">
                      <a:rPr lang="fr-FR"/>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18C-8F49-887D-C9403105350E}"/>
                </c:ext>
              </c:extLst>
            </c:dLbl>
            <c:dLbl>
              <c:idx val="9"/>
              <c:layout>
                <c:manualLayout>
                  <c:x val="-0.14420975965040059"/>
                  <c:y val="-5.1522248243559721E-2"/>
                </c:manualLayout>
              </c:layout>
              <c:tx>
                <c:rich>
                  <a:bodyPr/>
                  <a:lstStyle/>
                  <a:p>
                    <a:fld id="{E4476F28-E3A0-48C1-BB01-29D4030A902A}"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418C-8F49-887D-C9403105350E}"/>
                </c:ext>
              </c:extLst>
            </c:dLbl>
            <c:dLbl>
              <c:idx val="10"/>
              <c:layout>
                <c:manualLayout>
                  <c:x val="2.9133284777858167E-3"/>
                  <c:y val="2.5761124121779881E-2"/>
                </c:manualLayout>
              </c:layout>
              <c:tx>
                <c:rich>
                  <a:bodyPr/>
                  <a:lstStyle/>
                  <a:p>
                    <a:fld id="{EC45462E-E088-4E53-9C21-A7F75B5E0E4B}"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18C-8F49-887D-C9403105350E}"/>
                </c:ext>
              </c:extLst>
            </c:dLbl>
            <c:dLbl>
              <c:idx val="11"/>
              <c:layout>
                <c:manualLayout>
                  <c:x val="5.8266569555716873E-3"/>
                  <c:y val="-7.7283372365339581E-2"/>
                </c:manualLayout>
              </c:layout>
              <c:tx>
                <c:rich>
                  <a:bodyPr/>
                  <a:lstStyle/>
                  <a:p>
                    <a:fld id="{72B319B0-3CD7-4349-8DA0-6672316C43BF}" type="CELLRANGE">
                      <a:rPr lang="en-US"/>
                      <a:pPr/>
                      <a:t>[PLAGECELL]</a:t>
                    </a:fld>
                    <a:endParaRPr lang="fr-F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C7E4-0647-9796-79A1174859A9}"/>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fr-FR"/>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'Replicability Results'!$C$14:$C$25</c:f>
              <c:numCache>
                <c:formatCode>0%</c:formatCode>
                <c:ptCount val="12"/>
                <c:pt idx="0">
                  <c:v>0.12</c:v>
                </c:pt>
                <c:pt idx="1">
                  <c:v>0.12</c:v>
                </c:pt>
                <c:pt idx="2">
                  <c:v>0.1</c:v>
                </c:pt>
                <c:pt idx="3">
                  <c:v>0.1</c:v>
                </c:pt>
                <c:pt idx="4">
                  <c:v>0.09</c:v>
                </c:pt>
                <c:pt idx="5">
                  <c:v>0.08</c:v>
                </c:pt>
                <c:pt idx="6">
                  <c:v>0.08</c:v>
                </c:pt>
                <c:pt idx="7">
                  <c:v>0.08</c:v>
                </c:pt>
                <c:pt idx="8">
                  <c:v>6.5000000000000002E-2</c:v>
                </c:pt>
                <c:pt idx="9">
                  <c:v>6.5000000000000002E-2</c:v>
                </c:pt>
                <c:pt idx="10">
                  <c:v>0.05</c:v>
                </c:pt>
                <c:pt idx="11">
                  <c:v>0.05</c:v>
                </c:pt>
              </c:numCache>
            </c:numRef>
          </c:xVal>
          <c:yVal>
            <c:numRef>
              <c:f>'Replicability Results'!$J$14:$J$25</c:f>
              <c:numCache>
                <c:formatCode>General</c:formatCode>
                <c:ptCount val="12"/>
                <c:pt idx="0">
                  <c:v>#N/A</c:v>
                </c:pt>
                <c:pt idx="1">
                  <c:v>#N/A</c:v>
                </c:pt>
                <c:pt idx="2">
                  <c:v>#N/A</c:v>
                </c:pt>
                <c:pt idx="3">
                  <c:v>#N/A</c:v>
                </c:pt>
                <c:pt idx="4">
                  <c:v>#N/A</c:v>
                </c:pt>
                <c:pt idx="5">
                  <c:v>#N/A</c:v>
                </c:pt>
                <c:pt idx="6">
                  <c:v>#N/A</c:v>
                </c:pt>
                <c:pt idx="7">
                  <c:v>#N/A</c:v>
                </c:pt>
                <c:pt idx="8">
                  <c:v>0</c:v>
                </c:pt>
                <c:pt idx="9">
                  <c:v>0</c:v>
                </c:pt>
                <c:pt idx="10">
                  <c:v>0</c:v>
                </c:pt>
                <c:pt idx="11">
                  <c:v>0</c:v>
                </c:pt>
              </c:numCache>
            </c:numRef>
          </c:yVal>
          <c:bubbleSize>
            <c:numRef>
              <c:f>'Replicability Results'!$E$14:$E$25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bubbleSize>
          <c:bubble3D val="0"/>
          <c:extLst>
            <c:ext xmlns:c15="http://schemas.microsoft.com/office/drawing/2012/chart" uri="{02D57815-91ED-43cb-92C2-25804820EDAC}">
              <c15:datalabelsRange>
                <c15:f>[0]!ConditionNames</c15:f>
                <c15:dlblRangeCache>
                  <c:ptCount val="12"/>
                  <c:pt idx="0">
                    <c:v>Political Support</c:v>
                  </c:pt>
                  <c:pt idx="1">
                    <c:v>Landowner Trust &amp; Collaboration</c:v>
                  </c:pt>
                  <c:pt idx="2">
                    <c:v>Multi-Sector Partnerships</c:v>
                  </c:pt>
                  <c:pt idx="3">
                    <c:v>Technical Expertise</c:v>
                  </c:pt>
                  <c:pt idx="4">
                    <c:v>Monitoring &amp; Evaluation</c:v>
                  </c:pt>
                  <c:pt idx="5">
                    <c:v>Financial Availability</c:v>
                  </c:pt>
                  <c:pt idx="6">
                    <c:v>Participatory Governance</c:v>
                  </c:pt>
                  <c:pt idx="7">
                    <c:v>Climate Risk Planning</c:v>
                  </c:pt>
                  <c:pt idx="8">
                    <c:v>Governance &amp; Policy Alignment</c:v>
                  </c:pt>
                  <c:pt idx="9">
                    <c:v>Communication &amp; Outreach</c:v>
                  </c:pt>
                  <c:pt idx="10">
                    <c:v>Mapping &amp; Data Analysis</c:v>
                  </c:pt>
                  <c:pt idx="11">
                    <c:v>Site-Specific Feasibility</c:v>
                  </c:pt>
                </c15:dlblRangeCache>
              </c15:datalabelsRange>
            </c:ext>
            <c:ext xmlns:c16="http://schemas.microsoft.com/office/drawing/2014/chart" uri="{C3380CC4-5D6E-409C-BE32-E72D297353CC}">
              <c16:uniqueId val="{00000010-418C-8F49-887D-C9403105350E}"/>
            </c:ext>
          </c:extLst>
        </c:ser>
        <c:dLbls>
          <c:showLegendKey val="0"/>
          <c:showVal val="0"/>
          <c:showCatName val="0"/>
          <c:showSerName val="0"/>
          <c:showPercent val="0"/>
          <c:showBubbleSize val="0"/>
        </c:dLbls>
        <c:bubbleScale val="100"/>
        <c:showNegBubbles val="0"/>
        <c:axId val="777011327"/>
        <c:axId val="777013039"/>
      </c:bubbleChart>
      <c:valAx>
        <c:axId val="777011327"/>
        <c:scaling>
          <c:orientation val="minMax"/>
          <c:max val="0.3"/>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r>
                  <a:rPr lang="en-GB" b="1"/>
                  <a:t>Weighting</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777013039"/>
        <c:crosses val="autoZero"/>
        <c:crossBetween val="midCat"/>
        <c:majorUnit val="0.04"/>
      </c:valAx>
      <c:valAx>
        <c:axId val="77701303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r>
                  <a:rPr lang="en-GB" b="1"/>
                  <a:t>User Score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777011327"/>
        <c:crosses val="autoZero"/>
        <c:crossBetween val="midCat"/>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34756097560976"/>
          <c:y val="0.12759267836618463"/>
          <c:w val="0.54096024582293067"/>
          <c:h val="0.77313708335477671"/>
        </c:manualLayout>
      </c:layout>
      <c:radarChart>
        <c:radarStyle val="filled"/>
        <c:varyColors val="0"/>
        <c:ser>
          <c:idx val="0"/>
          <c:order val="0"/>
          <c:spPr>
            <a:solidFill>
              <a:schemeClr val="accent6">
                <a:lumMod val="60000"/>
                <a:lumOff val="40000"/>
              </a:schemeClr>
            </a:solidFill>
            <a:ln w="25400">
              <a:solidFill>
                <a:srgbClr val="00B050"/>
              </a:solidFill>
            </a:ln>
            <a:effectLst/>
          </c:spPr>
          <c:cat>
            <c:strRef>
              <c:f>[0]!Categories</c:f>
              <c:strCache>
                <c:ptCount val="9"/>
                <c:pt idx="0">
                  <c:v>Stakeholder &amp; Community Engagement</c:v>
                </c:pt>
                <c:pt idx="1">
                  <c:v>Governance &amp; Policy</c:v>
                </c:pt>
                <c:pt idx="2">
                  <c:v>Political &amp; Institutional Support</c:v>
                </c:pt>
                <c:pt idx="3">
                  <c:v>Technical &amp; Infrastructure Readiness</c:v>
                </c:pt>
                <c:pt idx="4">
                  <c:v>Monitoring &amp; Evaluation</c:v>
                </c:pt>
                <c:pt idx="5">
                  <c:v>Financial &amp; Economic</c:v>
                </c:pt>
                <c:pt idx="6">
                  <c:v>Planning &amp; Risk Management</c:v>
                </c:pt>
                <c:pt idx="7">
                  <c:v>Data &amp; Analytics</c:v>
                </c:pt>
                <c:pt idx="8">
                  <c:v>Environmental &amp; Climatic</c:v>
                </c:pt>
              </c:strCache>
            </c:strRef>
          </c:cat>
          <c:val>
            <c:numRef>
              <c:f>[0]!Scores</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828-8948-9D19-CCFFE4EA92C5}"/>
            </c:ext>
          </c:extLst>
        </c:ser>
        <c:dLbls>
          <c:showLegendKey val="0"/>
          <c:showVal val="0"/>
          <c:showCatName val="0"/>
          <c:showSerName val="0"/>
          <c:showPercent val="0"/>
          <c:showBubbleSize val="0"/>
        </c:dLbls>
        <c:axId val="476165856"/>
        <c:axId val="476638624"/>
      </c:radarChart>
      <c:catAx>
        <c:axId val="47616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50" b="1"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476638624"/>
        <c:crosses val="autoZero"/>
        <c:auto val="1"/>
        <c:lblAlgn val="ctr"/>
        <c:lblOffset val="100"/>
        <c:noMultiLvlLbl val="0"/>
      </c:catAx>
      <c:valAx>
        <c:axId val="476638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3175">
            <a:solidFill>
              <a:schemeClr val="bg2"/>
            </a:solidFill>
            <a:prstDash val="sysDash"/>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4761658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2.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20912</xdr:rowOff>
    </xdr:from>
    <xdr:to>
      <xdr:col>0</xdr:col>
      <xdr:colOff>2472012</xdr:colOff>
      <xdr:row>0</xdr:row>
      <xdr:rowOff>1447092</xdr:rowOff>
    </xdr:to>
    <xdr:pic>
      <xdr:nvPicPr>
        <xdr:cNvPr id="2" name="Picture 1" descr="Logo, company name&#10;&#10;Description automatically generated">
          <a:extLst>
            <a:ext uri="{FF2B5EF4-FFF2-40B4-BE49-F238E27FC236}">
              <a16:creationId xmlns:a16="http://schemas.microsoft.com/office/drawing/2014/main" id="{1044D0BD-D9F0-D34A-9C99-D954053C39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457" t="32444" r="30986" b="37111"/>
        <a:stretch/>
      </xdr:blipFill>
      <xdr:spPr>
        <a:xfrm>
          <a:off x="50800" y="20912"/>
          <a:ext cx="2421212" cy="1426180"/>
        </a:xfrm>
        <a:prstGeom prst="rect">
          <a:avLst/>
        </a:prstGeom>
      </xdr:spPr>
    </xdr:pic>
    <xdr:clientData/>
  </xdr:twoCellAnchor>
  <xdr:twoCellAnchor editAs="oneCell">
    <xdr:from>
      <xdr:col>0</xdr:col>
      <xdr:colOff>5118614</xdr:colOff>
      <xdr:row>0</xdr:row>
      <xdr:rowOff>0</xdr:rowOff>
    </xdr:from>
    <xdr:to>
      <xdr:col>1</xdr:col>
      <xdr:colOff>740262</xdr:colOff>
      <xdr:row>0</xdr:row>
      <xdr:rowOff>1602092</xdr:rowOff>
    </xdr:to>
    <xdr:pic>
      <xdr:nvPicPr>
        <xdr:cNvPr id="3" name="Picture 2" descr="Logo Ademe 2020 - AKAJOULE">
          <a:extLst>
            <a:ext uri="{FF2B5EF4-FFF2-40B4-BE49-F238E27FC236}">
              <a16:creationId xmlns:a16="http://schemas.microsoft.com/office/drawing/2014/main" id="{B34BE843-C017-534F-8CC8-B98F08C90F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8614" y="0"/>
          <a:ext cx="1336648" cy="1602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3689542</xdr:colOff>
      <xdr:row>0</xdr:row>
      <xdr:rowOff>45156</xdr:rowOff>
    </xdr:from>
    <xdr:to>
      <xdr:col>3</xdr:col>
      <xdr:colOff>816751</xdr:colOff>
      <xdr:row>0</xdr:row>
      <xdr:rowOff>1652154</xdr:rowOff>
    </xdr:to>
    <xdr:pic>
      <xdr:nvPicPr>
        <xdr:cNvPr id="7" name="Picture 6" descr="A close up of a logo&#10;&#10;Description automatically generated">
          <a:extLst>
            <a:ext uri="{FF2B5EF4-FFF2-40B4-BE49-F238E27FC236}">
              <a16:creationId xmlns:a16="http://schemas.microsoft.com/office/drawing/2014/main" id="{B46DF806-4977-8242-8D59-EE4460945E7A}"/>
            </a:ext>
          </a:extLst>
        </xdr:cNvPr>
        <xdr:cNvPicPr>
          <a:picLocks noChangeAspect="1"/>
        </xdr:cNvPicPr>
      </xdr:nvPicPr>
      <xdr:blipFill rotWithShape="1">
        <a:blip xmlns:r="http://schemas.openxmlformats.org/officeDocument/2006/relationships" r:embed="rId3"/>
        <a:srcRect l="5953" t="11364"/>
        <a:stretch/>
      </xdr:blipFill>
      <xdr:spPr>
        <a:xfrm>
          <a:off x="10230042" y="45156"/>
          <a:ext cx="2842209" cy="1606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294640</xdr:colOff>
      <xdr:row>16</xdr:row>
      <xdr:rowOff>146050</xdr:rowOff>
    </xdr:from>
    <xdr:to>
      <xdr:col>3</xdr:col>
      <xdr:colOff>4556760</xdr:colOff>
      <xdr:row>18</xdr:row>
      <xdr:rowOff>43815</xdr:rowOff>
    </xdr:to>
    <xdr:pic>
      <xdr:nvPicPr>
        <xdr:cNvPr id="12" name="Picture 11">
          <a:extLst>
            <a:ext uri="{FF2B5EF4-FFF2-40B4-BE49-F238E27FC236}">
              <a16:creationId xmlns:a16="http://schemas.microsoft.com/office/drawing/2014/main" id="{20B5FA55-669A-D9EE-FF74-9A25BA7080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35140" y="7499350"/>
          <a:ext cx="4262120" cy="27876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1659212</xdr:colOff>
      <xdr:row>0</xdr:row>
      <xdr:rowOff>1426180</xdr:rowOff>
    </xdr:to>
    <xdr:pic>
      <xdr:nvPicPr>
        <xdr:cNvPr id="5" name="Picture 4" descr="Logo, company name&#10;&#10;Description automatically generated">
          <a:extLst>
            <a:ext uri="{FF2B5EF4-FFF2-40B4-BE49-F238E27FC236}">
              <a16:creationId xmlns:a16="http://schemas.microsoft.com/office/drawing/2014/main" id="{0406866B-4259-EF46-AE41-D6279149E2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457" t="32444" r="30986" b="37111"/>
        <a:stretch/>
      </xdr:blipFill>
      <xdr:spPr>
        <a:xfrm>
          <a:off x="0" y="0"/>
          <a:ext cx="2421212" cy="1426180"/>
        </a:xfrm>
        <a:prstGeom prst="rect">
          <a:avLst/>
        </a:prstGeom>
      </xdr:spPr>
    </xdr:pic>
    <xdr:clientData/>
  </xdr:twoCellAnchor>
  <xdr:twoCellAnchor editAs="oneCell">
    <xdr:from>
      <xdr:col>3</xdr:col>
      <xdr:colOff>1974303</xdr:colOff>
      <xdr:row>0</xdr:row>
      <xdr:rowOff>0</xdr:rowOff>
    </xdr:from>
    <xdr:to>
      <xdr:col>3</xdr:col>
      <xdr:colOff>3310951</xdr:colOff>
      <xdr:row>0</xdr:row>
      <xdr:rowOff>1602092</xdr:rowOff>
    </xdr:to>
    <xdr:pic>
      <xdr:nvPicPr>
        <xdr:cNvPr id="6" name="Picture 5" descr="Logo Ademe 2020 - AKAJOULE">
          <a:extLst>
            <a:ext uri="{FF2B5EF4-FFF2-40B4-BE49-F238E27FC236}">
              <a16:creationId xmlns:a16="http://schemas.microsoft.com/office/drawing/2014/main" id="{4A400738-65C4-2049-9401-40C4B85E9F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14803" y="0"/>
          <a:ext cx="1336648" cy="1602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2864042</xdr:colOff>
      <xdr:row>0</xdr:row>
      <xdr:rowOff>0</xdr:rowOff>
    </xdr:from>
    <xdr:to>
      <xdr:col>5</xdr:col>
      <xdr:colOff>5706251</xdr:colOff>
      <xdr:row>0</xdr:row>
      <xdr:rowOff>1606998</xdr:rowOff>
    </xdr:to>
    <xdr:pic>
      <xdr:nvPicPr>
        <xdr:cNvPr id="7" name="Picture 6" descr="A close up of a logo&#10;&#10;Description automatically generated">
          <a:extLst>
            <a:ext uri="{FF2B5EF4-FFF2-40B4-BE49-F238E27FC236}">
              <a16:creationId xmlns:a16="http://schemas.microsoft.com/office/drawing/2014/main" id="{517DBEBC-A5DB-FF46-BB4A-200E17E8DB96}"/>
            </a:ext>
          </a:extLst>
        </xdr:cNvPr>
        <xdr:cNvPicPr>
          <a:picLocks noChangeAspect="1"/>
        </xdr:cNvPicPr>
      </xdr:nvPicPr>
      <xdr:blipFill rotWithShape="1">
        <a:blip xmlns:r="http://schemas.openxmlformats.org/officeDocument/2006/relationships" r:embed="rId4"/>
        <a:srcRect l="5953" t="11364"/>
        <a:stretch/>
      </xdr:blipFill>
      <xdr:spPr>
        <a:xfrm>
          <a:off x="15945042" y="0"/>
          <a:ext cx="2842209" cy="16069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150091</xdr:colOff>
      <xdr:row>0</xdr:row>
      <xdr:rowOff>77356</xdr:rowOff>
    </xdr:from>
    <xdr:to>
      <xdr:col>0</xdr:col>
      <xdr:colOff>2571303</xdr:colOff>
      <xdr:row>0</xdr:row>
      <xdr:rowOff>1503536</xdr:rowOff>
    </xdr:to>
    <xdr:pic>
      <xdr:nvPicPr>
        <xdr:cNvPr id="2" name="Picture 1" descr="Logo, company name&#10;&#10;Description automatically generated">
          <a:extLst>
            <a:ext uri="{FF2B5EF4-FFF2-40B4-BE49-F238E27FC236}">
              <a16:creationId xmlns:a16="http://schemas.microsoft.com/office/drawing/2014/main" id="{EB7014B9-0FAE-C945-8472-3ADB621ADE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457" t="32444" r="30986" b="37111"/>
        <a:stretch/>
      </xdr:blipFill>
      <xdr:spPr>
        <a:xfrm>
          <a:off x="150091" y="77356"/>
          <a:ext cx="2430737" cy="1435705"/>
        </a:xfrm>
        <a:prstGeom prst="rect">
          <a:avLst/>
        </a:prstGeom>
      </xdr:spPr>
    </xdr:pic>
    <xdr:clientData/>
  </xdr:twoCellAnchor>
  <xdr:twoCellAnchor editAs="oneCell">
    <xdr:from>
      <xdr:col>1</xdr:col>
      <xdr:colOff>1501038</xdr:colOff>
      <xdr:row>0</xdr:row>
      <xdr:rowOff>56444</xdr:rowOff>
    </xdr:from>
    <xdr:to>
      <xdr:col>1</xdr:col>
      <xdr:colOff>2837686</xdr:colOff>
      <xdr:row>0</xdr:row>
      <xdr:rowOff>1658536</xdr:rowOff>
    </xdr:to>
    <xdr:pic>
      <xdr:nvPicPr>
        <xdr:cNvPr id="3" name="Picture 2" descr="Logo Ademe 2020 - AKAJOULE">
          <a:extLst>
            <a:ext uri="{FF2B5EF4-FFF2-40B4-BE49-F238E27FC236}">
              <a16:creationId xmlns:a16="http://schemas.microsoft.com/office/drawing/2014/main" id="{72C6D7AC-9C39-0041-BA7D-C366907DA0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5538" y="56444"/>
          <a:ext cx="1340458" cy="158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2717800</xdr:colOff>
      <xdr:row>0</xdr:row>
      <xdr:rowOff>101600</xdr:rowOff>
    </xdr:from>
    <xdr:to>
      <xdr:col>5</xdr:col>
      <xdr:colOff>231</xdr:colOff>
      <xdr:row>1</xdr:row>
      <xdr:rowOff>1154</xdr:rowOff>
    </xdr:to>
    <xdr:pic>
      <xdr:nvPicPr>
        <xdr:cNvPr id="5" name="Picture 4" descr="A close up of a logo&#10;&#10;Description automatically generated">
          <a:extLst>
            <a:ext uri="{FF2B5EF4-FFF2-40B4-BE49-F238E27FC236}">
              <a16:creationId xmlns:a16="http://schemas.microsoft.com/office/drawing/2014/main" id="{4E9B043D-0567-CB44-B39F-5113EE3C78F4}"/>
            </a:ext>
          </a:extLst>
        </xdr:cNvPr>
        <xdr:cNvPicPr>
          <a:picLocks noChangeAspect="1"/>
        </xdr:cNvPicPr>
      </xdr:nvPicPr>
      <xdr:blipFill rotWithShape="1">
        <a:blip xmlns:r="http://schemas.openxmlformats.org/officeDocument/2006/relationships" r:embed="rId3"/>
        <a:srcRect l="5953" t="11364"/>
        <a:stretch/>
      </xdr:blipFill>
      <xdr:spPr>
        <a:xfrm>
          <a:off x="10871200" y="101600"/>
          <a:ext cx="2817381" cy="1601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806450</xdr:colOff>
      <xdr:row>35</xdr:row>
      <xdr:rowOff>114300</xdr:rowOff>
    </xdr:from>
    <xdr:to>
      <xdr:col>5</xdr:col>
      <xdr:colOff>381000</xdr:colOff>
      <xdr:row>66</xdr:row>
      <xdr:rowOff>25400</xdr:rowOff>
    </xdr:to>
    <xdr:graphicFrame macro="">
      <xdr:nvGraphicFramePr>
        <xdr:cNvPr id="6" name="Chart 5">
          <a:extLst>
            <a:ext uri="{FF2B5EF4-FFF2-40B4-BE49-F238E27FC236}">
              <a16:creationId xmlns:a16="http://schemas.microsoft.com/office/drawing/2014/main" id="{3D140BA1-0644-594C-E09C-B5FC00CEB4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2421212</xdr:colOff>
      <xdr:row>0</xdr:row>
      <xdr:rowOff>1426180</xdr:rowOff>
    </xdr:to>
    <xdr:pic>
      <xdr:nvPicPr>
        <xdr:cNvPr id="5" name="Picture 4" descr="Logo, company name&#10;&#10;Description automatically generated">
          <a:extLst>
            <a:ext uri="{FF2B5EF4-FFF2-40B4-BE49-F238E27FC236}">
              <a16:creationId xmlns:a16="http://schemas.microsoft.com/office/drawing/2014/main" id="{D20DA3DE-319D-1F40-B51F-F0929B2C7DE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457" t="32444" r="30986" b="37111"/>
        <a:stretch/>
      </xdr:blipFill>
      <xdr:spPr>
        <a:xfrm>
          <a:off x="0" y="0"/>
          <a:ext cx="2421212" cy="1426180"/>
        </a:xfrm>
        <a:prstGeom prst="rect">
          <a:avLst/>
        </a:prstGeom>
      </xdr:spPr>
    </xdr:pic>
    <xdr:clientData/>
  </xdr:twoCellAnchor>
  <xdr:twoCellAnchor editAs="oneCell">
    <xdr:from>
      <xdr:col>1</xdr:col>
      <xdr:colOff>1301203</xdr:colOff>
      <xdr:row>0</xdr:row>
      <xdr:rowOff>0</xdr:rowOff>
    </xdr:from>
    <xdr:to>
      <xdr:col>1</xdr:col>
      <xdr:colOff>2637851</xdr:colOff>
      <xdr:row>0</xdr:row>
      <xdr:rowOff>1602092</xdr:rowOff>
    </xdr:to>
    <xdr:pic>
      <xdr:nvPicPr>
        <xdr:cNvPr id="7" name="Picture 6" descr="Logo Ademe 2020 - AKAJOULE">
          <a:extLst>
            <a:ext uri="{FF2B5EF4-FFF2-40B4-BE49-F238E27FC236}">
              <a16:creationId xmlns:a16="http://schemas.microsoft.com/office/drawing/2014/main" id="{BC21F449-11D6-C242-8301-F917686D7E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58703" y="0"/>
          <a:ext cx="1336648" cy="1602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755842</xdr:colOff>
      <xdr:row>0</xdr:row>
      <xdr:rowOff>0</xdr:rowOff>
    </xdr:from>
    <xdr:to>
      <xdr:col>6</xdr:col>
      <xdr:colOff>42051</xdr:colOff>
      <xdr:row>0</xdr:row>
      <xdr:rowOff>1606998</xdr:rowOff>
    </xdr:to>
    <xdr:pic>
      <xdr:nvPicPr>
        <xdr:cNvPr id="8" name="Picture 7" descr="A close up of a logo&#10;&#10;Description automatically generated">
          <a:extLst>
            <a:ext uri="{FF2B5EF4-FFF2-40B4-BE49-F238E27FC236}">
              <a16:creationId xmlns:a16="http://schemas.microsoft.com/office/drawing/2014/main" id="{71F1C844-11EF-E34C-8511-1143F33901AD}"/>
            </a:ext>
          </a:extLst>
        </xdr:cNvPr>
        <xdr:cNvPicPr>
          <a:picLocks noChangeAspect="1"/>
        </xdr:cNvPicPr>
      </xdr:nvPicPr>
      <xdr:blipFill rotWithShape="1">
        <a:blip xmlns:r="http://schemas.openxmlformats.org/officeDocument/2006/relationships" r:embed="rId4"/>
        <a:srcRect l="5953" t="11364"/>
        <a:stretch/>
      </xdr:blipFill>
      <xdr:spPr>
        <a:xfrm>
          <a:off x="7232842" y="0"/>
          <a:ext cx="2842209" cy="1606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819855</xdr:colOff>
      <xdr:row>12</xdr:row>
      <xdr:rowOff>9878</xdr:rowOff>
    </xdr:from>
    <xdr:to>
      <xdr:col>20</xdr:col>
      <xdr:colOff>70555</xdr:colOff>
      <xdr:row>36</xdr:row>
      <xdr:rowOff>49389</xdr:rowOff>
    </xdr:to>
    <xdr:graphicFrame macro="">
      <xdr:nvGraphicFramePr>
        <xdr:cNvPr id="6" name="Chart 5">
          <a:extLst>
            <a:ext uri="{FF2B5EF4-FFF2-40B4-BE49-F238E27FC236}">
              <a16:creationId xmlns:a16="http://schemas.microsoft.com/office/drawing/2014/main" id="{0A09946A-C853-193F-4622-CBFA703AF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41628</xdr:rowOff>
    </xdr:from>
    <xdr:to>
      <xdr:col>1</xdr:col>
      <xdr:colOff>1633812</xdr:colOff>
      <xdr:row>0</xdr:row>
      <xdr:rowOff>1467808</xdr:rowOff>
    </xdr:to>
    <xdr:pic>
      <xdr:nvPicPr>
        <xdr:cNvPr id="3" name="Picture 2" descr="Logo, company name&#10;&#10;Description automatically generated">
          <a:extLst>
            <a:ext uri="{FF2B5EF4-FFF2-40B4-BE49-F238E27FC236}">
              <a16:creationId xmlns:a16="http://schemas.microsoft.com/office/drawing/2014/main" id="{01640FF7-D319-B346-9913-FF3CE13A5C2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457" t="32444" r="30986" b="37111"/>
        <a:stretch/>
      </xdr:blipFill>
      <xdr:spPr>
        <a:xfrm>
          <a:off x="38100" y="41628"/>
          <a:ext cx="2421212" cy="1426180"/>
        </a:xfrm>
        <a:prstGeom prst="rect">
          <a:avLst/>
        </a:prstGeom>
      </xdr:spPr>
    </xdr:pic>
    <xdr:clientData/>
  </xdr:twoCellAnchor>
  <xdr:twoCellAnchor editAs="oneCell">
    <xdr:from>
      <xdr:col>1</xdr:col>
      <xdr:colOff>2794514</xdr:colOff>
      <xdr:row>0</xdr:row>
      <xdr:rowOff>41628</xdr:rowOff>
    </xdr:from>
    <xdr:to>
      <xdr:col>3</xdr:col>
      <xdr:colOff>67162</xdr:colOff>
      <xdr:row>0</xdr:row>
      <xdr:rowOff>1643720</xdr:rowOff>
    </xdr:to>
    <xdr:pic>
      <xdr:nvPicPr>
        <xdr:cNvPr id="4" name="Picture 3" descr="Logo Ademe 2020 - AKAJOULE">
          <a:extLst>
            <a:ext uri="{FF2B5EF4-FFF2-40B4-BE49-F238E27FC236}">
              <a16:creationId xmlns:a16="http://schemas.microsoft.com/office/drawing/2014/main" id="{1AA9FF2C-A863-5045-921E-76A54D86DC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0014" y="41628"/>
          <a:ext cx="1336648" cy="1602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832042</xdr:colOff>
      <xdr:row>0</xdr:row>
      <xdr:rowOff>41628</xdr:rowOff>
    </xdr:from>
    <xdr:to>
      <xdr:col>6</xdr:col>
      <xdr:colOff>562751</xdr:colOff>
      <xdr:row>0</xdr:row>
      <xdr:rowOff>1648626</xdr:rowOff>
    </xdr:to>
    <xdr:pic>
      <xdr:nvPicPr>
        <xdr:cNvPr id="5" name="Picture 4" descr="A close up of a logo&#10;&#10;Description automatically generated">
          <a:extLst>
            <a:ext uri="{FF2B5EF4-FFF2-40B4-BE49-F238E27FC236}">
              <a16:creationId xmlns:a16="http://schemas.microsoft.com/office/drawing/2014/main" id="{20F8EE06-7514-B346-A398-6D1AB0714C60}"/>
            </a:ext>
          </a:extLst>
        </xdr:cNvPr>
        <xdr:cNvPicPr>
          <a:picLocks noChangeAspect="1"/>
        </xdr:cNvPicPr>
      </xdr:nvPicPr>
      <xdr:blipFill rotWithShape="1">
        <a:blip xmlns:r="http://schemas.openxmlformats.org/officeDocument/2006/relationships" r:embed="rId4"/>
        <a:srcRect l="5953" t="11364"/>
        <a:stretch/>
      </xdr:blipFill>
      <xdr:spPr>
        <a:xfrm>
          <a:off x="5721542" y="41628"/>
          <a:ext cx="2842209" cy="1606998"/>
        </a:xfrm>
        <a:prstGeom prst="rect">
          <a:avLst/>
        </a:prstGeom>
      </xdr:spPr>
    </xdr:pic>
    <xdr:clientData/>
  </xdr:twoCellAnchor>
</xdr:wsDr>
</file>

<file path=xl/theme/theme1.xml><?xml version="1.0" encoding="utf-8"?>
<a:theme xmlns:a="http://schemas.openxmlformats.org/drawingml/2006/main" name="TG20202Excel">
  <a:themeElements>
    <a:clrScheme name="Technopolis Designer set">
      <a:dk1>
        <a:srgbClr val="000000"/>
      </a:dk1>
      <a:lt1>
        <a:srgbClr val="FFFFFF"/>
      </a:lt1>
      <a:dk2>
        <a:srgbClr val="CF342C"/>
      </a:dk2>
      <a:lt2>
        <a:srgbClr val="9D9D9D"/>
      </a:lt2>
      <a:accent1>
        <a:srgbClr val="C73C3A"/>
      </a:accent1>
      <a:accent2>
        <a:srgbClr val="6698AF"/>
      </a:accent2>
      <a:accent3>
        <a:srgbClr val="F8C558"/>
      </a:accent3>
      <a:accent4>
        <a:srgbClr val="A69EC1"/>
      </a:accent4>
      <a:accent5>
        <a:srgbClr val="BAD7DA"/>
      </a:accent5>
      <a:accent6>
        <a:srgbClr val="4E9F82"/>
      </a:accent6>
      <a:hlink>
        <a:srgbClr val="C73C3A"/>
      </a:hlink>
      <a:folHlink>
        <a:srgbClr val="A3342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2DAA-A91C-4403-8BAD-7ADCD72C9E0B}">
  <sheetPr codeName="Sheet2"/>
  <dimension ref="A1:V19"/>
  <sheetViews>
    <sheetView topLeftCell="B1" zoomScale="95" workbookViewId="0">
      <selection activeCell="E1" sqref="E1:I1048576"/>
    </sheetView>
  </sheetViews>
  <sheetFormatPr baseColWidth="10" defaultColWidth="8.85546875" defaultRowHeight="15"/>
  <cols>
    <col min="1" max="1" width="21.42578125" customWidth="1"/>
    <col min="2" max="2" width="16.42578125" style="1" customWidth="1"/>
    <col min="3" max="3" width="48.7109375" hidden="1" customWidth="1"/>
    <col min="4" max="4" width="32.140625" hidden="1" customWidth="1"/>
    <col min="5" max="6" width="48.7109375" customWidth="1"/>
    <col min="7" max="8" width="32.140625" customWidth="1"/>
    <col min="9" max="10" width="48.7109375" customWidth="1"/>
    <col min="11" max="12" width="32.140625" customWidth="1"/>
    <col min="13" max="13" width="48.7109375" customWidth="1"/>
    <col min="14" max="17" width="32.140625" customWidth="1"/>
    <col min="18" max="18" width="106.140625" customWidth="1"/>
    <col min="19" max="20" width="32.42578125" customWidth="1"/>
    <col min="21" max="21" width="27.140625" customWidth="1"/>
    <col min="22" max="22" width="106.140625" customWidth="1"/>
    <col min="23" max="27" width="32.42578125" customWidth="1"/>
  </cols>
  <sheetData>
    <row r="1" spans="1:22" s="5" customFormat="1" ht="35.450000000000003" customHeight="1">
      <c r="A1" s="6" t="s">
        <v>0</v>
      </c>
      <c r="B1" s="7" t="s">
        <v>1</v>
      </c>
      <c r="C1" s="8" t="s">
        <v>41</v>
      </c>
      <c r="D1" s="8" t="s">
        <v>42</v>
      </c>
      <c r="E1" s="8" t="s">
        <v>43</v>
      </c>
      <c r="F1" s="8" t="s">
        <v>44</v>
      </c>
      <c r="G1" s="8" t="s">
        <v>45</v>
      </c>
      <c r="H1" s="8" t="s">
        <v>46</v>
      </c>
      <c r="I1" s="8" t="s">
        <v>47</v>
      </c>
      <c r="J1" s="9" t="s">
        <v>48</v>
      </c>
      <c r="K1" s="9" t="s">
        <v>49</v>
      </c>
      <c r="L1" s="9" t="s">
        <v>50</v>
      </c>
      <c r="M1" s="9" t="s">
        <v>51</v>
      </c>
      <c r="N1" s="9" t="s">
        <v>52</v>
      </c>
      <c r="O1" s="9" t="s">
        <v>53</v>
      </c>
      <c r="P1" s="10" t="s">
        <v>54</v>
      </c>
      <c r="Q1" s="10" t="s">
        <v>55</v>
      </c>
      <c r="R1" s="10" t="s">
        <v>56</v>
      </c>
      <c r="S1" s="10" t="s">
        <v>57</v>
      </c>
      <c r="T1" s="10" t="s">
        <v>58</v>
      </c>
      <c r="U1" s="10" t="s">
        <v>59</v>
      </c>
      <c r="V1" s="10" t="s">
        <v>60</v>
      </c>
    </row>
    <row r="2" spans="1:22" ht="300" hidden="1">
      <c r="A2" s="2" t="s">
        <v>2</v>
      </c>
      <c r="B2" s="3" t="s">
        <v>3</v>
      </c>
      <c r="C2" s="13" t="s">
        <v>61</v>
      </c>
      <c r="D2" s="13" t="s">
        <v>62</v>
      </c>
      <c r="E2" s="13" t="s">
        <v>63</v>
      </c>
      <c r="F2" s="13" t="s">
        <v>64</v>
      </c>
      <c r="G2" s="13" t="s">
        <v>65</v>
      </c>
      <c r="H2" s="13" t="s">
        <v>66</v>
      </c>
      <c r="I2" s="13" t="s">
        <v>67</v>
      </c>
      <c r="J2" s="14" t="s">
        <v>68</v>
      </c>
      <c r="K2" s="14" t="s">
        <v>69</v>
      </c>
      <c r="L2" s="13" t="s">
        <v>70</v>
      </c>
      <c r="M2" s="13" t="s">
        <v>71</v>
      </c>
      <c r="N2" s="13" t="s">
        <v>72</v>
      </c>
      <c r="O2" s="13" t="s">
        <v>73</v>
      </c>
      <c r="P2" s="13" t="s">
        <v>74</v>
      </c>
      <c r="Q2" s="13" t="s">
        <v>75</v>
      </c>
      <c r="R2" s="13" t="s">
        <v>76</v>
      </c>
      <c r="S2" s="13" t="s">
        <v>77</v>
      </c>
      <c r="T2" s="13" t="s">
        <v>78</v>
      </c>
      <c r="U2" s="11">
        <v>5</v>
      </c>
      <c r="V2" s="13" t="s">
        <v>79</v>
      </c>
    </row>
    <row r="3" spans="1:22" ht="285" hidden="1">
      <c r="A3" s="2" t="s">
        <v>2</v>
      </c>
      <c r="B3" s="3" t="s">
        <v>5</v>
      </c>
      <c r="C3" s="13" t="s">
        <v>80</v>
      </c>
      <c r="D3" s="13" t="s">
        <v>81</v>
      </c>
      <c r="E3" s="13" t="s">
        <v>82</v>
      </c>
      <c r="F3" s="13" t="s">
        <v>83</v>
      </c>
      <c r="G3" s="13" t="s">
        <v>84</v>
      </c>
      <c r="H3" s="13" t="s">
        <v>85</v>
      </c>
      <c r="I3" s="13" t="s">
        <v>86</v>
      </c>
      <c r="J3" s="14" t="s">
        <v>87</v>
      </c>
      <c r="K3" s="14" t="s">
        <v>88</v>
      </c>
      <c r="L3" s="13" t="s">
        <v>89</v>
      </c>
      <c r="M3" s="13" t="s">
        <v>90</v>
      </c>
      <c r="N3" s="13" t="s">
        <v>91</v>
      </c>
      <c r="O3" s="13" t="s">
        <v>92</v>
      </c>
      <c r="P3" s="13" t="s">
        <v>93</v>
      </c>
      <c r="Q3" s="13" t="s">
        <v>94</v>
      </c>
      <c r="R3" s="13" t="s">
        <v>95</v>
      </c>
      <c r="S3" s="11"/>
      <c r="T3" s="11"/>
      <c r="U3" s="12" t="s">
        <v>96</v>
      </c>
      <c r="V3" s="13" t="s">
        <v>97</v>
      </c>
    </row>
    <row r="4" spans="1:22" ht="165">
      <c r="A4" s="2" t="s">
        <v>7</v>
      </c>
      <c r="B4" s="3" t="s">
        <v>8</v>
      </c>
      <c r="C4" s="13" t="s">
        <v>98</v>
      </c>
      <c r="D4" s="13" t="s">
        <v>99</v>
      </c>
      <c r="F4" s="1" t="s">
        <v>100</v>
      </c>
      <c r="G4" s="1" t="s">
        <v>101</v>
      </c>
      <c r="I4" t="s">
        <v>102</v>
      </c>
      <c r="K4" t="s">
        <v>103</v>
      </c>
    </row>
    <row r="5" spans="1:22" ht="270">
      <c r="A5" s="2" t="s">
        <v>7</v>
      </c>
      <c r="B5" s="3" t="s">
        <v>10</v>
      </c>
      <c r="C5" s="13" t="s">
        <v>104</v>
      </c>
      <c r="F5" s="4" t="s">
        <v>105</v>
      </c>
      <c r="G5" s="1" t="s">
        <v>106</v>
      </c>
      <c r="H5" t="s">
        <v>107</v>
      </c>
      <c r="I5" t="s">
        <v>108</v>
      </c>
      <c r="L5" t="s">
        <v>109</v>
      </c>
      <c r="M5" t="s">
        <v>107</v>
      </c>
    </row>
    <row r="6" spans="1:22" ht="105">
      <c r="A6" s="2" t="s">
        <v>7</v>
      </c>
      <c r="B6" s="3" t="s">
        <v>12</v>
      </c>
      <c r="C6" s="13" t="s">
        <v>110</v>
      </c>
      <c r="D6" s="13" t="s">
        <v>111</v>
      </c>
      <c r="E6" s="1" t="s">
        <v>112</v>
      </c>
      <c r="F6" s="1" t="s">
        <v>113</v>
      </c>
      <c r="G6" s="1" t="s">
        <v>106</v>
      </c>
      <c r="H6" s="1" t="s">
        <v>114</v>
      </c>
      <c r="I6" s="1" t="s">
        <v>115</v>
      </c>
      <c r="K6" t="s">
        <v>116</v>
      </c>
      <c r="M6" s="1" t="s">
        <v>114</v>
      </c>
    </row>
    <row r="7" spans="1:22" ht="75">
      <c r="A7" s="2" t="s">
        <v>7</v>
      </c>
      <c r="B7" s="3" t="s">
        <v>14</v>
      </c>
      <c r="C7" s="13" t="s">
        <v>117</v>
      </c>
      <c r="E7" t="s">
        <v>118</v>
      </c>
      <c r="G7" s="1" t="s">
        <v>106</v>
      </c>
      <c r="K7" s="1" t="s">
        <v>119</v>
      </c>
      <c r="Q7" t="s">
        <v>120</v>
      </c>
    </row>
    <row r="8" spans="1:22" ht="409.5">
      <c r="A8" s="2" t="s">
        <v>7</v>
      </c>
      <c r="B8" s="3" t="s">
        <v>16</v>
      </c>
      <c r="C8" s="13" t="s">
        <v>121</v>
      </c>
      <c r="D8" s="13" t="s">
        <v>122</v>
      </c>
      <c r="E8" s="1" t="s">
        <v>123</v>
      </c>
      <c r="F8" s="1" t="s">
        <v>124</v>
      </c>
      <c r="G8" s="1" t="s">
        <v>106</v>
      </c>
      <c r="H8" s="1" t="s">
        <v>114</v>
      </c>
      <c r="I8" s="1" t="s">
        <v>125</v>
      </c>
      <c r="K8" s="1" t="s">
        <v>126</v>
      </c>
      <c r="M8" s="1" t="s">
        <v>114</v>
      </c>
      <c r="Q8" s="1" t="s">
        <v>127</v>
      </c>
      <c r="R8" s="1" t="s">
        <v>128</v>
      </c>
    </row>
    <row r="9" spans="1:22">
      <c r="A9" s="2" t="s">
        <v>18</v>
      </c>
      <c r="B9" s="3" t="s">
        <v>19</v>
      </c>
    </row>
    <row r="10" spans="1:22" ht="30">
      <c r="A10" s="2" t="s">
        <v>18</v>
      </c>
      <c r="B10" s="3" t="s">
        <v>21</v>
      </c>
    </row>
    <row r="11" spans="1:22" ht="30">
      <c r="A11" s="2" t="s">
        <v>18</v>
      </c>
      <c r="B11" s="3" t="s">
        <v>23</v>
      </c>
    </row>
    <row r="12" spans="1:22">
      <c r="A12" s="2" t="s">
        <v>25</v>
      </c>
      <c r="B12" s="3" t="s">
        <v>26</v>
      </c>
    </row>
    <row r="13" spans="1:22" ht="30">
      <c r="A13" s="2" t="s">
        <v>25</v>
      </c>
      <c r="B13" s="3" t="s">
        <v>28</v>
      </c>
    </row>
    <row r="14" spans="1:22" ht="45">
      <c r="A14" s="2" t="s">
        <v>30</v>
      </c>
      <c r="B14" s="3" t="s">
        <v>31</v>
      </c>
    </row>
    <row r="15" spans="1:22">
      <c r="A15" s="2" t="s">
        <v>30</v>
      </c>
      <c r="B15" s="3" t="s">
        <v>32</v>
      </c>
    </row>
    <row r="16" spans="1:22" ht="30">
      <c r="A16" s="2" t="s">
        <v>33</v>
      </c>
      <c r="B16" s="3" t="s">
        <v>34</v>
      </c>
    </row>
    <row r="17" spans="1:2" ht="30">
      <c r="A17" s="2" t="s">
        <v>33</v>
      </c>
      <c r="B17" s="3" t="s">
        <v>36</v>
      </c>
    </row>
    <row r="18" spans="1:2" ht="45">
      <c r="A18" s="2" t="s">
        <v>33</v>
      </c>
      <c r="B18" s="3" t="s">
        <v>38</v>
      </c>
    </row>
    <row r="19" spans="1:2" ht="30">
      <c r="A19" s="2" t="s">
        <v>33</v>
      </c>
      <c r="B19" s="3"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F42A-46A6-654F-A689-0E8C81F96777}">
  <sheetPr codeName="Sheet6">
    <tabColor theme="9" tint="0.79998168889431442"/>
  </sheetPr>
  <dimension ref="A1:C7"/>
  <sheetViews>
    <sheetView showGridLines="0" zoomScaleNormal="100" workbookViewId="0">
      <selection activeCell="A6" sqref="A6"/>
    </sheetView>
  </sheetViews>
  <sheetFormatPr baseColWidth="10" defaultColWidth="10.85546875" defaultRowHeight="15"/>
  <cols>
    <col min="1" max="1" width="75" customWidth="1"/>
    <col min="3" max="3" width="75" customWidth="1"/>
  </cols>
  <sheetData>
    <row r="1" spans="1:3" ht="134.1" customHeight="1"/>
    <row r="2" spans="1:3" ht="29.25">
      <c r="A2" s="112" t="s">
        <v>519</v>
      </c>
      <c r="B2" s="112"/>
      <c r="C2" s="112"/>
    </row>
    <row r="3" spans="1:3" ht="14.1" customHeight="1"/>
    <row r="4" spans="1:3" ht="14.1" customHeight="1"/>
    <row r="5" spans="1:3" ht="20.100000000000001" customHeight="1">
      <c r="A5" s="74" t="s">
        <v>161</v>
      </c>
      <c r="B5" s="15"/>
      <c r="C5" s="73" t="s">
        <v>162</v>
      </c>
    </row>
    <row r="6" spans="1:3" ht="16.5">
      <c r="A6" s="15"/>
      <c r="B6" s="15"/>
      <c r="C6" s="15"/>
    </row>
    <row r="7" spans="1:3" ht="372" customHeight="1">
      <c r="A7" s="99" t="s">
        <v>634</v>
      </c>
      <c r="B7" s="16"/>
      <c r="C7" s="107" t="s">
        <v>635</v>
      </c>
    </row>
  </sheetData>
  <mergeCells count="1">
    <mergeCell ref="A2:C2"/>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7BD4-8E44-4245-ADB9-D40C512A0D0F}">
  <sheetPr>
    <tabColor theme="9" tint="0.79998168889431442"/>
  </sheetPr>
  <dimension ref="A1:F34"/>
  <sheetViews>
    <sheetView showGridLines="0" workbookViewId="0">
      <selection activeCell="A6" sqref="A6"/>
    </sheetView>
  </sheetViews>
  <sheetFormatPr baseColWidth="10" defaultColWidth="10.85546875" defaultRowHeight="15"/>
  <cols>
    <col min="1" max="1" width="10" customWidth="1"/>
    <col min="2" max="2" width="65" customWidth="1"/>
    <col min="4" max="4" width="75" customWidth="1"/>
    <col min="6" max="6" width="75" customWidth="1"/>
  </cols>
  <sheetData>
    <row r="1" spans="1:6" ht="135" customHeight="1"/>
    <row r="2" spans="1:6" ht="30" customHeight="1">
      <c r="A2" s="113" t="s">
        <v>489</v>
      </c>
      <c r="B2" s="113"/>
      <c r="C2" s="113"/>
      <c r="D2" s="113"/>
      <c r="E2" s="113"/>
      <c r="F2" s="113"/>
    </row>
    <row r="3" spans="1:6" ht="14.1" customHeight="1"/>
    <row r="4" spans="1:6" ht="14.1" customHeight="1"/>
    <row r="5" spans="1:6" ht="20.100000000000001" customHeight="1">
      <c r="A5" s="121" t="s">
        <v>491</v>
      </c>
      <c r="B5" s="122"/>
      <c r="C5" s="15"/>
      <c r="D5" s="75" t="s">
        <v>518</v>
      </c>
      <c r="F5" s="76" t="s">
        <v>533</v>
      </c>
    </row>
    <row r="6" spans="1:6" ht="14.1" customHeight="1">
      <c r="A6" s="15"/>
      <c r="B6" s="15"/>
      <c r="C6" s="15"/>
      <c r="D6" s="15"/>
      <c r="F6" s="15"/>
    </row>
    <row r="7" spans="1:6" ht="216.95" customHeight="1">
      <c r="A7" s="119" t="s">
        <v>619</v>
      </c>
      <c r="B7" s="120"/>
      <c r="C7" s="16"/>
      <c r="D7" s="114" t="s">
        <v>620</v>
      </c>
      <c r="F7" s="116" t="s">
        <v>621</v>
      </c>
    </row>
    <row r="8" spans="1:6" ht="16.5">
      <c r="A8" s="108" t="str">
        <f>Inputs!B5</f>
        <v>AF</v>
      </c>
      <c r="B8" s="109" t="str">
        <f>VLOOKUP(A8,Inputs!$B$3:$D$21,2,0)</f>
        <v>Adaptation Fund</v>
      </c>
      <c r="D8" s="115"/>
      <c r="F8" s="117"/>
    </row>
    <row r="9" spans="1:6" ht="16.5">
      <c r="A9" s="108" t="str">
        <f>Inputs!B6</f>
        <v>AWAR</v>
      </c>
      <c r="B9" s="109" t="str">
        <f>VLOOKUP(A9,Inputs!$B$3:$D$21,2,0)</f>
        <v>Awareness-raising modules</v>
      </c>
      <c r="D9" s="115"/>
      <c r="F9" s="117"/>
    </row>
    <row r="10" spans="1:6" ht="16.5">
      <c r="A10" s="108" t="str">
        <f>Inputs!B7</f>
        <v>CAE</v>
      </c>
      <c r="B10" s="109" t="str">
        <f>VLOOKUP(A10,Inputs!$B$3:$D$21,2,0)</f>
        <v>Citizen App Engagement</v>
      </c>
      <c r="D10" s="115"/>
      <c r="F10" s="117"/>
    </row>
    <row r="11" spans="1:6" ht="16.5">
      <c r="A11" s="108" t="str">
        <f>Inputs!B8</f>
        <v>CAF</v>
      </c>
      <c r="B11" s="109" t="str">
        <f>VLOOKUP(A11,Inputs!$B$3:$D$21,2,0)</f>
        <v>Crowdsourcing Citizen App</v>
      </c>
      <c r="D11" s="115"/>
      <c r="F11" s="117"/>
    </row>
    <row r="12" spans="1:6" ht="16.5">
      <c r="A12" s="108" t="str">
        <f>Inputs!B9</f>
        <v>CEI</v>
      </c>
      <c r="B12" s="109" t="str">
        <f>VLOOKUP(A12,Inputs!$B$3:$D$21,2,0)</f>
        <v>Choice experiment</v>
      </c>
      <c r="D12" s="115"/>
      <c r="F12" s="117"/>
    </row>
    <row r="13" spans="1:6" ht="16.5">
      <c r="A13" s="108" t="str">
        <f>Inputs!B10</f>
        <v>CIH</v>
      </c>
      <c r="B13" s="109" t="str">
        <f>VLOOKUP(A13,Inputs!$B$3:$D$21,2,0)</f>
        <v>Climate Innovation Hub</v>
      </c>
      <c r="D13" s="115"/>
      <c r="F13" s="117"/>
    </row>
    <row r="14" spans="1:6" ht="15" customHeight="1">
      <c r="A14" s="108" t="str">
        <f>Inputs!B11</f>
        <v>COAST</v>
      </c>
      <c r="B14" s="109" t="str">
        <f>VLOOKUP(A14,Inputs!$B$3:$D$21,2,0)</f>
        <v>Coastal Contracts</v>
      </c>
      <c r="D14" s="115"/>
      <c r="F14" s="117"/>
    </row>
    <row r="15" spans="1:6" ht="16.5">
      <c r="A15" s="108" t="str">
        <f>Inputs!B12</f>
        <v>DSI</v>
      </c>
      <c r="B15" s="109" t="str">
        <f>VLOOKUP(A15,Inputs!$B$3:$D$21,2,0)</f>
        <v>Demand analysis for social services / infrastructure</v>
      </c>
      <c r="D15" s="115"/>
      <c r="F15" s="117"/>
    </row>
    <row r="16" spans="1:6" ht="16.5">
      <c r="A16" s="108" t="str">
        <f>Inputs!B13</f>
        <v>INTERM</v>
      </c>
      <c r="B16" s="109" t="str">
        <f>VLOOKUP(A16,Inputs!$B$3:$D$21,2,0)</f>
        <v>Intertidal Monitoring</v>
      </c>
      <c r="D16" s="115"/>
      <c r="F16" s="117"/>
    </row>
    <row r="17" spans="1:6" ht="16.5">
      <c r="A17" s="108" t="str">
        <f>Inputs!B14</f>
        <v>MRM</v>
      </c>
      <c r="B17" s="109" t="str">
        <f>VLOOKUP(A17,Inputs!$B$3:$D$21,2,0)</f>
        <v>Mussel-Raft Monitoring</v>
      </c>
      <c r="D17" s="115"/>
      <c r="F17" s="117"/>
    </row>
    <row r="18" spans="1:6" ht="16.5">
      <c r="A18" s="108" t="str">
        <f>Inputs!B15</f>
        <v>NBS</v>
      </c>
      <c r="B18" s="109" t="str">
        <f>VLOOKUP(A18,Inputs!$B$3:$D$21,2,0)</f>
        <v>Nature-based solutions</v>
      </c>
      <c r="D18" s="115"/>
      <c r="F18" s="117"/>
    </row>
    <row r="19" spans="1:6" ht="16.5">
      <c r="A19" s="108" t="str">
        <f>Inputs!B16</f>
        <v>NUDG</v>
      </c>
      <c r="B19" s="109" t="str">
        <f>VLOOKUP(A19,Inputs!$B$3:$D$21,2,0)</f>
        <v>Nudging</v>
      </c>
      <c r="D19" s="115"/>
      <c r="F19" s="117"/>
    </row>
    <row r="20" spans="1:6" ht="16.5">
      <c r="A20" s="108" t="str">
        <f>Inputs!B17</f>
        <v>RI</v>
      </c>
      <c r="B20" s="109" t="str">
        <f>VLOOKUP(A20,Inputs!$B$3:$D$21,2,0)</f>
        <v>Resilience Index</v>
      </c>
      <c r="D20" s="115"/>
      <c r="F20" s="117"/>
    </row>
    <row r="21" spans="1:6" ht="16.5">
      <c r="A21" s="108" t="str">
        <f>Inputs!B18</f>
        <v>SCS</v>
      </c>
      <c r="B21" s="109" t="str">
        <f>VLOOKUP(A21,Inputs!$B$3:$D$21,2,0)</f>
        <v>Smart Climate Stations</v>
      </c>
      <c r="D21" s="115"/>
      <c r="F21" s="117"/>
    </row>
    <row r="22" spans="1:6" ht="16.5">
      <c r="A22" s="108" t="str">
        <f>Inputs!B19</f>
        <v>SG</v>
      </c>
      <c r="B22" s="109" t="str">
        <f>VLOOKUP(A22,Inputs!$B$3:$D$21,2,0)</f>
        <v>Smart Grid and Gates</v>
      </c>
      <c r="D22" s="115"/>
      <c r="F22" s="117"/>
    </row>
    <row r="23" spans="1:6" ht="16.5">
      <c r="A23" s="108" t="str">
        <f>Inputs!B20</f>
        <v>SWMM</v>
      </c>
      <c r="B23" s="109" t="str">
        <f>VLOOKUP(A23,Inputs!$B$3:$D$21,2,0)</f>
        <v xml:space="preserve">Stormwater Monitoring / Modular System </v>
      </c>
      <c r="D23" s="101" t="str">
        <f>Inputs!B24</f>
        <v>Financial &amp; Economic</v>
      </c>
      <c r="F23" s="117"/>
    </row>
    <row r="24" spans="1:6" ht="16.5">
      <c r="A24" s="110" t="str">
        <f>Inputs!B21</f>
        <v>URB</v>
      </c>
      <c r="B24" s="111" t="str">
        <f>VLOOKUP(A24,Inputs!$B$3:$D$21,2,0)</f>
        <v>Urban runoff system</v>
      </c>
      <c r="D24" s="101" t="str">
        <f>Inputs!B25</f>
        <v>Governance &amp; Policy</v>
      </c>
      <c r="F24" s="118"/>
    </row>
    <row r="25" spans="1:6" ht="16.5">
      <c r="D25" s="101" t="str">
        <f>Inputs!B26</f>
        <v>Planning &amp; Risk Management</v>
      </c>
      <c r="F25" s="15"/>
    </row>
    <row r="26" spans="1:6" ht="16.5">
      <c r="D26" s="101" t="str">
        <f>Inputs!B27</f>
        <v>Political &amp; Institutional Support</v>
      </c>
      <c r="F26" s="15"/>
    </row>
    <row r="27" spans="1:6" ht="16.5">
      <c r="D27" s="101" t="str">
        <f>Inputs!B28</f>
        <v>Scientific &amp; Research Expertise</v>
      </c>
      <c r="F27" s="15"/>
    </row>
    <row r="28" spans="1:6" ht="15" customHeight="1">
      <c r="D28" s="101" t="str">
        <f>Inputs!B29</f>
        <v>Stakeholder &amp; Community Engagement</v>
      </c>
      <c r="F28" s="15"/>
    </row>
    <row r="29" spans="1:6" ht="16.5">
      <c r="D29" s="101" t="str">
        <f>Inputs!B30</f>
        <v>Operational</v>
      </c>
      <c r="F29" s="15"/>
    </row>
    <row r="30" spans="1:6" ht="16.5">
      <c r="D30" s="101" t="str">
        <f>Inputs!B31</f>
        <v>Environmental &amp; Climatic</v>
      </c>
      <c r="F30" s="15"/>
    </row>
    <row r="31" spans="1:6" ht="16.5">
      <c r="D31" s="101" t="str">
        <f>Inputs!B32</f>
        <v>Technical &amp; Infrastructure Readiness</v>
      </c>
      <c r="F31" s="15"/>
    </row>
    <row r="32" spans="1:6" ht="16.5">
      <c r="D32" s="101" t="str">
        <f>Inputs!B33</f>
        <v>Social &amp; Behavioural</v>
      </c>
      <c r="F32" s="15"/>
    </row>
    <row r="33" spans="4:6" ht="16.5">
      <c r="D33" s="101" t="str">
        <f>Inputs!B34</f>
        <v>Monitoring &amp; Evaluation</v>
      </c>
      <c r="F33" s="15"/>
    </row>
    <row r="34" spans="4:6" ht="16.5">
      <c r="D34" s="102" t="str">
        <f>Inputs!B35</f>
        <v>Data &amp; Analytics</v>
      </c>
      <c r="F34" s="15"/>
    </row>
  </sheetData>
  <mergeCells count="5">
    <mergeCell ref="A2:F2"/>
    <mergeCell ref="D7:D22"/>
    <mergeCell ref="F7:F24"/>
    <mergeCell ref="A7:B7"/>
    <mergeCell ref="A5:B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9890-29CF-DE41-8BCE-E5C7A88D66CB}">
  <sheetPr>
    <tabColor theme="7" tint="0.59999389629810485"/>
  </sheetPr>
  <dimension ref="A1:H99"/>
  <sheetViews>
    <sheetView showGridLines="0" tabSelected="1" topLeftCell="E55" zoomScaleNormal="100" workbookViewId="0">
      <selection activeCell="B60" sqref="B60"/>
    </sheetView>
  </sheetViews>
  <sheetFormatPr baseColWidth="10" defaultColWidth="10.85546875" defaultRowHeight="16.5"/>
  <cols>
    <col min="1" max="1" width="49.42578125" style="15" customWidth="1"/>
    <col min="2" max="2" width="51.140625" style="15" customWidth="1"/>
    <col min="3" max="3" width="50.7109375" style="15" customWidth="1"/>
    <col min="4" max="4" width="10.140625" style="15" bestFit="1" customWidth="1"/>
    <col min="5" max="5" width="12" style="15" customWidth="1"/>
    <col min="6" max="6" width="13.7109375" style="15" customWidth="1"/>
    <col min="7" max="7" width="10.85546875" style="15"/>
    <col min="8" max="8" width="10.85546875" style="15" hidden="1" customWidth="1"/>
    <col min="9" max="16384" width="10.85546875" style="15"/>
  </cols>
  <sheetData>
    <row r="1" spans="1:8" ht="134.1" customHeight="1"/>
    <row r="2" spans="1:8" ht="18.75">
      <c r="H2" s="26"/>
    </row>
    <row r="3" spans="1:8" ht="28.5">
      <c r="A3" s="45" t="s">
        <v>532</v>
      </c>
    </row>
    <row r="4" spans="1:8" ht="14.1" customHeight="1"/>
    <row r="5" spans="1:8" ht="14.1" customHeight="1"/>
    <row r="6" spans="1:8" ht="20.100000000000001" customHeight="1">
      <c r="A6" s="124" t="s">
        <v>534</v>
      </c>
      <c r="B6" s="125"/>
      <c r="C6" s="125"/>
      <c r="D6" s="125"/>
      <c r="E6" s="126"/>
    </row>
    <row r="7" spans="1:8" ht="20.100000000000001" customHeight="1">
      <c r="A7" s="127"/>
      <c r="B7" s="128"/>
      <c r="C7" s="128"/>
      <c r="D7" s="128"/>
      <c r="E7" s="129"/>
    </row>
    <row r="8" spans="1:8" ht="15" customHeight="1"/>
    <row r="9" spans="1:8" ht="15" customHeight="1"/>
    <row r="10" spans="1:8" ht="20.100000000000001" customHeight="1">
      <c r="A10" s="53" t="s">
        <v>164</v>
      </c>
      <c r="B10" s="55" t="s">
        <v>169</v>
      </c>
    </row>
    <row r="11" spans="1:8" ht="20.100000000000001" customHeight="1">
      <c r="A11" s="77"/>
      <c r="B11" s="123" t="str">
        <f>IF(B10="", "",VLOOKUP($B$10,Inputs!$B$5:$D$21,3,0))</f>
        <v>Use of nature-based solutions such as leaky dams, ponds, scrapes, bunds and check dams</v>
      </c>
    </row>
    <row r="12" spans="1:8" ht="20.100000000000001" customHeight="1">
      <c r="A12" s="77"/>
      <c r="B12" s="123"/>
    </row>
    <row r="13" spans="1:8" ht="20.100000000000001" customHeight="1">
      <c r="A13" s="77"/>
      <c r="B13" s="123"/>
    </row>
    <row r="14" spans="1:8" ht="20.100000000000001" customHeight="1">
      <c r="A14" s="77"/>
      <c r="B14" s="123"/>
    </row>
    <row r="15" spans="1:8" ht="21" customHeight="1">
      <c r="B15" s="123"/>
    </row>
    <row r="16" spans="1:8">
      <c r="B16" s="78"/>
    </row>
    <row r="17" spans="1:8" ht="20.100000000000001" customHeight="1">
      <c r="A17" s="30" t="s">
        <v>368</v>
      </c>
      <c r="B17" s="37" t="str" cm="1">
        <f t="array" ref="B17:B25">IF(B10="", "", _xlfn.UNIQUE(_xlfn._xlws.FILTER(Inputs!C43:C190, Inputs!B43:B190=Assessment!$B$10)))</f>
        <v>Political &amp; Institutional Support</v>
      </c>
      <c r="C17" s="18"/>
      <c r="D17" s="18"/>
      <c r="E17" s="18"/>
      <c r="F17" s="27"/>
      <c r="H17" s="46" t="str">
        <f>IF(COUNTIFS(Inputs!$B$43:$B$190, Assessment!$B$10, Inputs!$C$43:$C$190, B17)&gt;0, "Show", "Hide")</f>
        <v>Show</v>
      </c>
    </row>
    <row r="18" spans="1:8" ht="20.100000000000001" customHeight="1">
      <c r="A18" s="18"/>
      <c r="B18" s="37" t="str">
        <v>Stakeholder &amp; Community Engagement</v>
      </c>
      <c r="C18" s="18"/>
      <c r="D18" s="18"/>
      <c r="E18" s="18"/>
      <c r="F18" s="27"/>
      <c r="H18" s="46" t="str">
        <f>IF(COUNTIFS(Inputs!$B$43:$B$190, Assessment!$B$10, Inputs!$C$43:$C$190, B18)&gt;0, "Show", "Hide")</f>
        <v>Show</v>
      </c>
    </row>
    <row r="19" spans="1:8" ht="20.100000000000001" customHeight="1">
      <c r="A19" s="24"/>
      <c r="B19" s="37" t="str">
        <v>Technical &amp; Infrastructure Readiness</v>
      </c>
      <c r="C19" s="17"/>
      <c r="D19" s="17"/>
      <c r="E19" s="25"/>
      <c r="F19" s="28"/>
      <c r="H19" s="46" t="str">
        <f>IF(COUNTIFS(Inputs!$B$43:$B$190, Assessment!$B$10, Inputs!$C$43:$C$190, B19)&gt;0, "Show", "Hide")</f>
        <v>Show</v>
      </c>
    </row>
    <row r="20" spans="1:8" ht="20.100000000000001" customHeight="1">
      <c r="A20" s="24"/>
      <c r="B20" s="37" t="str">
        <v>Monitoring &amp; Evaluation</v>
      </c>
      <c r="C20" s="17"/>
      <c r="D20" s="17"/>
      <c r="E20" s="25"/>
      <c r="F20" s="28"/>
      <c r="H20" s="46" t="str">
        <f>IF(COUNTIFS(Inputs!$B$43:$B$190, Assessment!$B$10, Inputs!$C$43:$C$190, B20)&gt;0, "Show", "Hide")</f>
        <v>Show</v>
      </c>
    </row>
    <row r="21" spans="1:8" ht="20.100000000000001" customHeight="1">
      <c r="A21" s="24"/>
      <c r="B21" s="37" t="str">
        <v>Financial &amp; Economic</v>
      </c>
      <c r="C21" s="17"/>
      <c r="D21" s="17"/>
      <c r="E21" s="25"/>
      <c r="F21" s="28"/>
      <c r="H21" s="46" t="str">
        <f>IF(COUNTIFS(Inputs!$B$43:$B$190, Assessment!$B$10, Inputs!$C$43:$C$190, B21)&gt;0, "Show", "Hide")</f>
        <v>Show</v>
      </c>
    </row>
    <row r="22" spans="1:8" ht="20.100000000000001" customHeight="1">
      <c r="A22" s="24"/>
      <c r="B22" s="37" t="str">
        <v>Governance &amp; Policy</v>
      </c>
      <c r="C22" s="17"/>
      <c r="D22" s="17"/>
      <c r="E22" s="25"/>
      <c r="F22" s="28"/>
      <c r="H22" s="46" t="str">
        <f>IF(COUNTIFS(Inputs!$B$43:$B$190, Assessment!$B$10, Inputs!$C$43:$C$190, B22)&gt;0, "Show", "Hide")</f>
        <v>Show</v>
      </c>
    </row>
    <row r="23" spans="1:8" ht="20.100000000000001" customHeight="1">
      <c r="A23" s="24"/>
      <c r="B23" s="37" t="str">
        <v>Planning &amp; Risk Management</v>
      </c>
      <c r="C23" s="17"/>
      <c r="D23" s="17"/>
      <c r="E23" s="25"/>
      <c r="F23" s="28"/>
      <c r="H23" s="46" t="str">
        <f>IF(COUNTIFS(Inputs!$B$43:$B$190, Assessment!$B$10, Inputs!$C$43:$C$190, B23)&gt;0, "Show", "Hide")</f>
        <v>Show</v>
      </c>
    </row>
    <row r="24" spans="1:8" ht="20.100000000000001" customHeight="1">
      <c r="A24" s="24"/>
      <c r="B24" s="37" t="str">
        <v>Data &amp; Analytics</v>
      </c>
      <c r="D24" s="17"/>
      <c r="E24" s="25"/>
      <c r="F24" s="28"/>
      <c r="H24" s="46" t="str">
        <f>IF(COUNTIFS(Inputs!$B$43:$B$190, Assessment!$B$10, Inputs!$C$43:$C$190, B24)&gt;0, "Show", "Hide")</f>
        <v>Show</v>
      </c>
    </row>
    <row r="25" spans="1:8" ht="14.1" customHeight="1">
      <c r="A25" s="24"/>
      <c r="B25" s="37" t="str">
        <v>Environmental &amp; Climatic</v>
      </c>
      <c r="C25" s="17"/>
      <c r="D25" s="17"/>
      <c r="E25" s="25"/>
      <c r="F25" s="28"/>
      <c r="H25" s="46" t="str">
        <f>IF(COUNTIFS(Inputs!$B$43:$B$190, Assessment!$B$10, Inputs!$C$43:$C$190, B25)&gt;0, "Show", "Hide")</f>
        <v>Show</v>
      </c>
    </row>
    <row r="26" spans="1:8" ht="20.100000000000001" customHeight="1">
      <c r="A26" s="30" t="s">
        <v>590</v>
      </c>
      <c r="B26" s="130" t="str">
        <f>IF(ISNUMBER(MATCH(B10, Inputs!$B$38:$B$40, 0)), INDEX(Inputs!$C$38:$C$40, MATCH(B10, Inputs!$B$38:$B$40, 0)), "")</f>
        <v/>
      </c>
      <c r="C26" s="130"/>
      <c r="D26" s="130"/>
      <c r="E26" s="130"/>
      <c r="F26" s="28"/>
      <c r="H26" s="46" t="str">
        <f>IF($B$26="","Hide","Show")</f>
        <v>Hide</v>
      </c>
    </row>
    <row r="27" spans="1:8" ht="20.100000000000001" customHeight="1">
      <c r="A27" s="97"/>
      <c r="B27" s="130"/>
      <c r="C27" s="130"/>
      <c r="D27" s="130"/>
      <c r="E27" s="130"/>
      <c r="F27" s="28"/>
      <c r="H27" s="46"/>
    </row>
    <row r="28" spans="1:8" ht="20.100000000000001" customHeight="1">
      <c r="A28" s="24"/>
      <c r="B28" s="18"/>
      <c r="C28" s="17"/>
      <c r="D28" s="17"/>
      <c r="E28" s="25"/>
      <c r="F28" s="28"/>
      <c r="H28" s="18"/>
    </row>
    <row r="29" spans="1:8" ht="30" customHeight="1">
      <c r="A29" s="33" t="s">
        <v>370</v>
      </c>
      <c r="B29" s="34" t="str">
        <f>INDEX($B$17:$B$25, 1)</f>
        <v>Political &amp; Institutional Support</v>
      </c>
      <c r="C29" s="35"/>
      <c r="D29" s="35"/>
      <c r="E29" s="36"/>
      <c r="F29" s="28"/>
      <c r="H29" s="18"/>
    </row>
    <row r="30" spans="1:8" ht="42" customHeight="1">
      <c r="A30" s="37" t="str">
        <f>IFERROR(INDEX(Inputs!$C$23:$C$35, MATCH(B29, Inputs!$B$23:$B$35, 0)), "No Description Available")</f>
        <v>This category examines whether a solution is replicable given the level of political will, institutional support, and alignment with government priorities.</v>
      </c>
      <c r="B30" s="38"/>
      <c r="C30" s="35"/>
      <c r="D30" s="35"/>
      <c r="E30" s="36"/>
      <c r="F30" s="28"/>
      <c r="H30" s="18"/>
    </row>
    <row r="31" spans="1:8" ht="42.75">
      <c r="A31" s="50" t="s">
        <v>130</v>
      </c>
      <c r="B31" s="50" t="s">
        <v>141</v>
      </c>
      <c r="C31" s="50" t="s">
        <v>490</v>
      </c>
      <c r="D31" s="50" t="s">
        <v>167</v>
      </c>
      <c r="E31" s="51" t="s">
        <v>168</v>
      </c>
      <c r="H31" s="18"/>
    </row>
    <row r="32" spans="1:8">
      <c r="A32" s="39" t="str" cm="1">
        <f t="array" ref="A32:D32">_xlfn._xlws.FILTER(Inputs!D43:G190, (Inputs!B43:B190=Assessment!$B$10) * (Inputs!C43:C190=B17), "No Data")</f>
        <v>Political Support</v>
      </c>
      <c r="B32" s="40" t="str">
        <v>Strong political backing and alignment with policy priorities are necessary for project success.</v>
      </c>
      <c r="C32" s="40" t="str">
        <v>My region has strong political backing and alignment with policy priorities for NbS implementation.</v>
      </c>
      <c r="D32" s="41">
        <v>0.12</v>
      </c>
      <c r="E32" s="54"/>
      <c r="F32" s="29"/>
      <c r="H32" s="18" t="str">
        <f>IF(COUNTA(B32:E32)=0, "Hide", "Show")</f>
        <v>Show</v>
      </c>
    </row>
    <row r="33" spans="1:8">
      <c r="A33" s="39"/>
      <c r="B33" s="40"/>
      <c r="C33" s="40"/>
      <c r="D33" s="41"/>
      <c r="E33" s="54"/>
      <c r="F33" s="29"/>
      <c r="H33" s="18" t="str">
        <f>IF(COUNTA(B33:E33)=0, "Hide", "Show")</f>
        <v>Hide</v>
      </c>
    </row>
    <row r="34" spans="1:8">
      <c r="A34" s="39"/>
      <c r="B34" s="40"/>
      <c r="C34" s="40"/>
      <c r="D34" s="41"/>
      <c r="E34" s="54"/>
      <c r="F34" s="29"/>
      <c r="H34" s="18" t="str">
        <f t="shared" ref="H34:H35" si="0">IF(COUNTA(B34:E34)=0, "Hide", "Show")</f>
        <v>Hide</v>
      </c>
    </row>
    <row r="35" spans="1:8">
      <c r="A35" s="39"/>
      <c r="B35" s="40"/>
      <c r="C35" s="40"/>
      <c r="D35" s="41"/>
      <c r="E35" s="54"/>
      <c r="F35" s="29"/>
      <c r="H35" s="18" t="str">
        <f t="shared" si="0"/>
        <v>Hide</v>
      </c>
    </row>
    <row r="36" spans="1:8" ht="39.950000000000003" customHeight="1">
      <c r="A36" s="18"/>
      <c r="B36" s="17"/>
      <c r="C36" s="17"/>
      <c r="D36" s="19"/>
      <c r="E36" s="29"/>
      <c r="F36" s="29"/>
    </row>
    <row r="37" spans="1:8" ht="20.100000000000001" customHeight="1">
      <c r="A37" s="33" t="s">
        <v>370</v>
      </c>
      <c r="B37" s="34" t="str">
        <f>INDEX($B$17:$B$25, 2)</f>
        <v>Stakeholder &amp; Community Engagement</v>
      </c>
      <c r="C37" s="35"/>
      <c r="D37" s="35"/>
      <c r="E37" s="36"/>
      <c r="F37" s="28"/>
    </row>
    <row r="38" spans="1:8" ht="42" customHeight="1">
      <c r="A38" s="37" t="str">
        <f>IFERROR(INDEX(Inputs!$C$23:$C$35, MATCH(B37, Inputs!$B$23:$B$35, 0)), "No Description Available")</f>
        <v>This category evaluates the extent to which a solution is replicable through effective stakeholder involvement, community participation, and social acceptance.</v>
      </c>
      <c r="B38" s="38"/>
      <c r="C38" s="35"/>
      <c r="D38" s="35"/>
      <c r="E38" s="36"/>
      <c r="F38" s="28"/>
    </row>
    <row r="39" spans="1:8" ht="29.1" customHeight="1">
      <c r="A39" s="50" t="s">
        <v>130</v>
      </c>
      <c r="B39" s="50" t="s">
        <v>141</v>
      </c>
      <c r="C39" s="50" t="s">
        <v>490</v>
      </c>
      <c r="D39" s="50" t="s">
        <v>167</v>
      </c>
      <c r="E39" s="51" t="s">
        <v>168</v>
      </c>
    </row>
    <row r="40" spans="1:8">
      <c r="A40" s="39" t="str" cm="1">
        <f t="array" ref="A40:D42">_xlfn._xlws.FILTER(Inputs!D43:G190, (Inputs!B43:B190=Assessment!$B$10) * (Inputs!C43:C190=B18), "No Data")</f>
        <v>Landowner Trust &amp; Collaboration</v>
      </c>
      <c r="B40" s="40" t="str">
        <v>Trust-building with landowners is essential, ensuring they see value in the project and solutions.</v>
      </c>
      <c r="C40" s="40" t="str">
        <v>Landowners and farmers in my region trust and collaborate with implementing organizations on environmental projects.</v>
      </c>
      <c r="D40" s="41">
        <v>0.12</v>
      </c>
      <c r="E40" s="54"/>
      <c r="F40" s="29"/>
      <c r="H40" s="18" t="str">
        <f>IF(COUNTA(B40:E40)=0, "Hide", "Show")</f>
        <v>Show</v>
      </c>
    </row>
    <row r="41" spans="1:8" ht="36.6" customHeight="1">
      <c r="A41" s="39" t="str">
        <v>Multi-Sector Partnerships</v>
      </c>
      <c r="B41" s="40" t="str">
        <v xml:space="preserve">Collaboration across sectors (e.g., agriculture, infrastructure, conservation) strengthens project impact since it provides strategic insights into emerging gaps/opportunities and strengths/weaknesses. </v>
      </c>
      <c r="C41" s="40" t="str">
        <v>Multi-sector partnerships strengthen project implementation and sustainability in my region by providing strategic insights into emerging gaps/opportunities and strengths/weaknesses.</v>
      </c>
      <c r="D41" s="41">
        <v>0.1</v>
      </c>
      <c r="E41" s="54"/>
      <c r="F41" s="29"/>
      <c r="H41" s="18" t="str">
        <f t="shared" ref="H41:H43" si="1">IF(COUNTA(B41:E41)=0, "Hide", "Show")</f>
        <v>Show</v>
      </c>
    </row>
    <row r="42" spans="1:8">
      <c r="A42" s="39" t="str">
        <v>Communication &amp; Outreach</v>
      </c>
      <c r="B42" s="40" t="str">
        <v>Clear communication strategies should be tailored to different stakeholder groups for engagement.</v>
      </c>
      <c r="C42" s="40" t="str">
        <v>A clear and tailored communication strategy is in place to engage different stakeholder groups.</v>
      </c>
      <c r="D42" s="41">
        <v>6.5000000000000002E-2</v>
      </c>
      <c r="E42" s="54"/>
      <c r="F42" s="29"/>
      <c r="H42" s="18" t="str">
        <f t="shared" si="1"/>
        <v>Show</v>
      </c>
    </row>
    <row r="43" spans="1:8">
      <c r="A43" s="39"/>
      <c r="B43" s="40"/>
      <c r="C43" s="40"/>
      <c r="D43" s="41"/>
      <c r="E43" s="54"/>
      <c r="F43" s="29"/>
      <c r="H43" s="18" t="str">
        <f t="shared" si="1"/>
        <v>Hide</v>
      </c>
    </row>
    <row r="44" spans="1:8" ht="39.950000000000003" customHeight="1">
      <c r="A44" s="18"/>
      <c r="B44" s="17"/>
      <c r="C44" s="17"/>
      <c r="D44" s="19"/>
      <c r="E44" s="29"/>
      <c r="F44" s="29"/>
    </row>
    <row r="45" spans="1:8" ht="20.100000000000001" customHeight="1">
      <c r="A45" s="33" t="s">
        <v>370</v>
      </c>
      <c r="B45" s="34" t="str">
        <f>INDEX($B$17:$B$25, 3)</f>
        <v>Technical &amp; Infrastructure Readiness</v>
      </c>
      <c r="C45" s="35"/>
      <c r="D45" s="35"/>
      <c r="E45" s="36"/>
      <c r="F45" s="28"/>
    </row>
    <row r="46" spans="1:8" ht="42" customHeight="1">
      <c r="A46" s="37" t="str">
        <f>IFERROR(INDEX(Inputs!$C$23:$C$35, MATCH(B45, Inputs!$B$23:$B$35, 0)), "No Description Available")</f>
        <v>This category assesses whether a solution is replicable based on technological requirements, infrastructure availability, and technical feasibility.</v>
      </c>
      <c r="B46" s="38"/>
      <c r="C46" s="35"/>
      <c r="D46" s="35"/>
      <c r="E46" s="36"/>
      <c r="F46" s="28"/>
    </row>
    <row r="47" spans="1:8" ht="29.1" customHeight="1">
      <c r="A47" s="50" t="s">
        <v>130</v>
      </c>
      <c r="B47" s="50" t="s">
        <v>141</v>
      </c>
      <c r="C47" s="50" t="s">
        <v>490</v>
      </c>
      <c r="D47" s="50" t="s">
        <v>167</v>
      </c>
      <c r="E47" s="51" t="s">
        <v>168</v>
      </c>
    </row>
    <row r="48" spans="1:8">
      <c r="A48" s="39" t="str" cm="1">
        <f t="array" ref="A48:D48">_xlfn._xlws.FILTER(Inputs!D43:G190, (Inputs!B43:B190=Assessment!$B$10) * (Inputs!C43:C190=B19), "No Data")</f>
        <v>Technical Expertise</v>
      </c>
      <c r="B48" s="40" t="str">
        <v xml:space="preserve">Expertise in hydrology, farm management, GIS mapping, and NbS implementation is required. Poor technical expertise might result in low-quality solutions that do not effectively address climate adaptation needs. </v>
      </c>
      <c r="C48" s="40" t="str">
        <v>There is access to expertise in hydrology, farm management, GIS mapping, and NbS implementation.</v>
      </c>
      <c r="D48" s="41">
        <v>0.1</v>
      </c>
      <c r="E48" s="54"/>
      <c r="H48" s="18" t="str">
        <f>IF(COUNTA(B48:E48)=0, "Hide", "Show")</f>
        <v>Show</v>
      </c>
    </row>
    <row r="49" spans="1:8">
      <c r="A49" s="39"/>
      <c r="B49" s="40"/>
      <c r="C49" s="40"/>
      <c r="D49" s="41"/>
      <c r="E49" s="54"/>
      <c r="H49" s="18" t="str">
        <f t="shared" ref="H49:H51" si="2">IF(COUNTA(B49:E49)=0, "Hide", "Show")</f>
        <v>Hide</v>
      </c>
    </row>
    <row r="50" spans="1:8">
      <c r="A50" s="39"/>
      <c r="B50" s="40"/>
      <c r="C50" s="40"/>
      <c r="D50" s="41"/>
      <c r="E50" s="54"/>
      <c r="H50" s="18" t="str">
        <f t="shared" si="2"/>
        <v>Hide</v>
      </c>
    </row>
    <row r="51" spans="1:8">
      <c r="A51" s="39"/>
      <c r="B51" s="40"/>
      <c r="C51" s="40"/>
      <c r="D51" s="41"/>
      <c r="E51" s="54"/>
      <c r="H51" s="18" t="str">
        <f t="shared" si="2"/>
        <v>Hide</v>
      </c>
    </row>
    <row r="52" spans="1:8" ht="39.950000000000003" customHeight="1">
      <c r="A52" s="18"/>
      <c r="B52" s="17"/>
      <c r="C52" s="17"/>
      <c r="D52" s="19"/>
      <c r="E52" s="29"/>
      <c r="F52" s="29"/>
    </row>
    <row r="53" spans="1:8" ht="20.100000000000001" customHeight="1">
      <c r="A53" s="33" t="s">
        <v>370</v>
      </c>
      <c r="B53" s="34" t="str">
        <f>INDEX($B$17:$B$25, 4)</f>
        <v>Monitoring &amp; Evaluation</v>
      </c>
      <c r="C53" s="35"/>
      <c r="D53" s="35"/>
      <c r="E53" s="36"/>
      <c r="F53" s="28"/>
    </row>
    <row r="54" spans="1:8" ht="42" customHeight="1">
      <c r="A54" s="37" t="str">
        <f>IFERROR(INDEX(Inputs!$C$23:$C$35, MATCH(B53, Inputs!$B$23:$B$35, 0)), "No Description Available")</f>
        <v>This category examines whether a solution is replicable by assessing its monitoring and evaluation frameworks, performance measurement, and impact assessment.</v>
      </c>
      <c r="B54" s="38"/>
      <c r="C54" s="35"/>
      <c r="D54" s="35"/>
      <c r="E54" s="36"/>
      <c r="F54" s="28"/>
    </row>
    <row r="55" spans="1:8" ht="29.1" customHeight="1">
      <c r="A55" s="50" t="s">
        <v>130</v>
      </c>
      <c r="B55" s="50" t="s">
        <v>141</v>
      </c>
      <c r="C55" s="50" t="s">
        <v>490</v>
      </c>
      <c r="D55" s="50" t="s">
        <v>167</v>
      </c>
      <c r="E55" s="51" t="s">
        <v>168</v>
      </c>
    </row>
    <row r="56" spans="1:8">
      <c r="A56" s="39" t="str" cm="1">
        <f t="array" ref="A56:D56">_xlfn._xlws.FILTER(Inputs!D43:G190, (Inputs!B43:B190=Assessment!$B$10) * (Inputs!C43:C190=B20), "No Data")</f>
        <v>Monitoring &amp; Evaluation</v>
      </c>
      <c r="B56" s="40" t="str">
        <v>Continuous monitoring and evaluation ensure the solutions are effective and inform future adjustments, thus accelerating private sector investment.</v>
      </c>
      <c r="C56" s="40" t="str">
        <v>A monitoring and evaluation framework is in place to measure the effectiveness of NbS interventions and inform future adjustments</v>
      </c>
      <c r="D56" s="41">
        <v>0.09</v>
      </c>
      <c r="E56" s="54"/>
      <c r="H56" s="18" t="str">
        <f t="shared" ref="H56:H59" si="3">IF(COUNTA(B56:E56)=0, "Hide", "Show")</f>
        <v>Show</v>
      </c>
    </row>
    <row r="57" spans="1:8">
      <c r="A57" s="39"/>
      <c r="B57" s="40"/>
      <c r="C57" s="40"/>
      <c r="D57" s="41"/>
      <c r="E57" s="54"/>
      <c r="H57" s="18" t="str">
        <f t="shared" si="3"/>
        <v>Hide</v>
      </c>
    </row>
    <row r="58" spans="1:8">
      <c r="A58" s="39"/>
      <c r="B58" s="40"/>
      <c r="C58" s="40"/>
      <c r="D58" s="41"/>
      <c r="E58" s="54"/>
      <c r="H58" s="18" t="str">
        <f t="shared" si="3"/>
        <v>Hide</v>
      </c>
    </row>
    <row r="59" spans="1:8">
      <c r="A59" s="39"/>
      <c r="B59" s="40"/>
      <c r="C59" s="40"/>
      <c r="D59" s="41"/>
      <c r="E59" s="54"/>
      <c r="H59" s="18" t="str">
        <f t="shared" si="3"/>
        <v>Hide</v>
      </c>
    </row>
    <row r="60" spans="1:8" ht="39.950000000000003" customHeight="1">
      <c r="A60" s="18"/>
      <c r="B60" s="17"/>
      <c r="C60" s="17"/>
      <c r="D60" s="19"/>
      <c r="E60" s="29"/>
      <c r="F60" s="29"/>
    </row>
    <row r="61" spans="1:8" ht="20.100000000000001" customHeight="1">
      <c r="A61" s="33" t="s">
        <v>370</v>
      </c>
      <c r="B61" s="34" t="str">
        <f>INDEX($B$17:$B$25, 5)</f>
        <v>Financial &amp; Economic</v>
      </c>
      <c r="C61" s="35"/>
      <c r="D61" s="35"/>
      <c r="E61" s="36"/>
      <c r="F61" s="28"/>
    </row>
    <row r="62" spans="1:8" ht="42" customHeight="1">
      <c r="A62" s="37" t="str">
        <f>IFERROR(INDEX(Inputs!$C$23:$C$35, MATCH(B61, Inputs!$B$23:$B$35, 0)), "No Description Available")</f>
        <v>This category assesses whether a solution is replicable from a financial and economic perspective, considering cost-effectiveness, funding sources, and financial sustainability.</v>
      </c>
      <c r="B62" s="38"/>
      <c r="C62" s="35"/>
      <c r="D62" s="35"/>
      <c r="E62" s="36"/>
      <c r="F62" s="28"/>
    </row>
    <row r="63" spans="1:8" ht="29.1" customHeight="1">
      <c r="A63" s="50" t="s">
        <v>130</v>
      </c>
      <c r="B63" s="50" t="s">
        <v>141</v>
      </c>
      <c r="C63" s="50" t="s">
        <v>490</v>
      </c>
      <c r="D63" s="50" t="s">
        <v>167</v>
      </c>
      <c r="E63" s="51" t="s">
        <v>168</v>
      </c>
    </row>
    <row r="64" spans="1:8">
      <c r="A64" s="39" t="str" cm="1">
        <f t="array" ref="A64:D64">_xlfn._xlws.FILTER(Inputs!D43:G190, (Inputs!B43:B190=Assessment!$B$10) * (Inputs!C43:C190=B21), "No Data")</f>
        <v>Financial Availability</v>
      </c>
      <c r="B64" s="40" t="str">
        <v>A mix of public and private funding is needed to support implementation and long-term maintenance.</v>
      </c>
      <c r="C64" s="40" t="str">
        <v>Public and private funding sources are available to support implementation and long-term maintenance.</v>
      </c>
      <c r="D64" s="41">
        <v>0.08</v>
      </c>
      <c r="E64" s="54"/>
      <c r="H64" s="18" t="str">
        <f t="shared" ref="H64:H67" si="4">IF(COUNTA(B64:E64)=0, "Hide", "Show")</f>
        <v>Show</v>
      </c>
    </row>
    <row r="65" spans="1:8">
      <c r="A65" s="39"/>
      <c r="B65" s="40"/>
      <c r="C65" s="40"/>
      <c r="D65" s="41"/>
      <c r="E65" s="54"/>
      <c r="H65" s="18" t="str">
        <f t="shared" si="4"/>
        <v>Hide</v>
      </c>
    </row>
    <row r="66" spans="1:8">
      <c r="A66" s="39"/>
      <c r="B66" s="40"/>
      <c r="C66" s="40"/>
      <c r="D66" s="41"/>
      <c r="E66" s="54"/>
      <c r="H66" s="18" t="str">
        <f t="shared" si="4"/>
        <v>Hide</v>
      </c>
    </row>
    <row r="67" spans="1:8">
      <c r="A67" s="39"/>
      <c r="B67" s="40"/>
      <c r="C67" s="40"/>
      <c r="D67" s="41"/>
      <c r="E67" s="54"/>
      <c r="H67" s="18" t="str">
        <f t="shared" si="4"/>
        <v>Hide</v>
      </c>
    </row>
    <row r="68" spans="1:8" ht="39.950000000000003" customHeight="1">
      <c r="A68" s="18"/>
      <c r="B68" s="17"/>
      <c r="C68" s="17"/>
      <c r="D68" s="19"/>
      <c r="E68" s="29"/>
      <c r="F68" s="29"/>
    </row>
    <row r="69" spans="1:8" ht="20.100000000000001" customHeight="1">
      <c r="A69" s="33" t="s">
        <v>370</v>
      </c>
      <c r="B69" s="34" t="str">
        <f>INDEX($B$17:$B$25, 6)</f>
        <v>Governance &amp; Policy</v>
      </c>
      <c r="C69" s="35"/>
      <c r="D69" s="35"/>
      <c r="E69" s="36"/>
      <c r="F69" s="28"/>
    </row>
    <row r="70" spans="1:8" ht="42" customHeight="1">
      <c r="A70" s="37" t="str">
        <f>IFERROR(INDEX(Inputs!$C$23:$C$35, MATCH(B69, Inputs!$B$23:$B$35, 0)), "No Description Available")</f>
        <v>This category evaluates the extent to which a solution is replicable within different governance structures and policy frameworks, ensuring regulatory alignment.</v>
      </c>
      <c r="B70" s="38"/>
      <c r="C70" s="35"/>
      <c r="D70" s="35"/>
      <c r="E70" s="36"/>
      <c r="F70" s="28"/>
    </row>
    <row r="71" spans="1:8" ht="29.1" customHeight="1">
      <c r="A71" s="50" t="s">
        <v>130</v>
      </c>
      <c r="B71" s="50" t="s">
        <v>141</v>
      </c>
      <c r="C71" s="50" t="s">
        <v>490</v>
      </c>
      <c r="D71" s="50" t="s">
        <v>167</v>
      </c>
      <c r="E71" s="51" t="s">
        <v>168</v>
      </c>
    </row>
    <row r="72" spans="1:8">
      <c r="A72" s="39" t="str" cm="1">
        <f t="array" ref="A72:D73">_xlfn._xlws.FILTER(Inputs!D43:G190, (Inputs!B43:B190=Assessment!$B$10) * (Inputs!C43:C190=B22), "No Data")</f>
        <v>Participatory Governance</v>
      </c>
      <c r="B72" s="40" t="str">
        <v>A governance structure must enable participatory decision-making and long-term management strategies.</v>
      </c>
      <c r="C72" s="40" t="str">
        <v>A participatory governance structure exists to ensure long-term management and stakeholder inclusion.</v>
      </c>
      <c r="D72" s="41">
        <v>0.08</v>
      </c>
      <c r="E72" s="54"/>
      <c r="H72" s="18" t="str">
        <f t="shared" ref="H72:H75" si="5">IF(COUNTA(B72:E72)=0, "Hide", "Show")</f>
        <v>Show</v>
      </c>
    </row>
    <row r="73" spans="1:8">
      <c r="A73" s="39" t="str">
        <v>Governance &amp; Policy Alignment</v>
      </c>
      <c r="B73" s="40" t="str">
        <v>Ensuring institutional alignment and policy support facilitates implementation and sustainability.</v>
      </c>
      <c r="C73" s="40" t="str">
        <v>Institutional alignment and policy support facilitate the successful implementation of NbS.</v>
      </c>
      <c r="D73" s="41">
        <v>6.5000000000000002E-2</v>
      </c>
      <c r="E73" s="54"/>
      <c r="H73" s="18" t="str">
        <f t="shared" si="5"/>
        <v>Show</v>
      </c>
    </row>
    <row r="74" spans="1:8">
      <c r="A74" s="39"/>
      <c r="B74" s="40"/>
      <c r="C74" s="40"/>
      <c r="D74" s="41"/>
      <c r="E74" s="54"/>
      <c r="H74" s="18" t="str">
        <f t="shared" si="5"/>
        <v>Hide</v>
      </c>
    </row>
    <row r="75" spans="1:8" ht="14.1" customHeight="1">
      <c r="A75" s="39"/>
      <c r="B75" s="40"/>
      <c r="C75" s="40"/>
      <c r="D75" s="41"/>
      <c r="E75" s="54"/>
      <c r="H75" s="18" t="str">
        <f t="shared" si="5"/>
        <v>Hide</v>
      </c>
    </row>
    <row r="76" spans="1:8" ht="39.950000000000003" customHeight="1">
      <c r="A76" s="18"/>
      <c r="B76" s="17"/>
      <c r="C76" s="17"/>
      <c r="D76" s="19"/>
      <c r="E76" s="29"/>
      <c r="F76" s="29"/>
    </row>
    <row r="77" spans="1:8" ht="20.100000000000001" customHeight="1">
      <c r="A77" s="33" t="s">
        <v>370</v>
      </c>
      <c r="B77" s="34" t="str">
        <f>INDEX($B$17:$B$25, 7)</f>
        <v>Planning &amp; Risk Management</v>
      </c>
      <c r="C77" s="35"/>
      <c r="D77" s="35"/>
      <c r="E77" s="36"/>
      <c r="F77" s="28"/>
    </row>
    <row r="78" spans="1:8" ht="42" customHeight="1">
      <c r="A78" s="37" t="str">
        <f>IFERROR(INDEX(Inputs!$C$23:$C$35, MATCH(B77, Inputs!$B$23:$B$35, 0)), "No Description Available")</f>
        <v>This category determines if a solution is replicable while managing risks effectively, including contingency planning, risk mitigation, and long-term resilience.</v>
      </c>
      <c r="B78" s="38"/>
      <c r="C78" s="35"/>
      <c r="D78" s="35"/>
      <c r="E78" s="36"/>
      <c r="F78" s="28"/>
    </row>
    <row r="79" spans="1:8" ht="29.1" customHeight="1">
      <c r="A79" s="50" t="s">
        <v>130</v>
      </c>
      <c r="B79" s="50" t="s">
        <v>141</v>
      </c>
      <c r="C79" s="50" t="s">
        <v>490</v>
      </c>
      <c r="D79" s="50" t="s">
        <v>167</v>
      </c>
      <c r="E79" s="51" t="s">
        <v>168</v>
      </c>
    </row>
    <row r="80" spans="1:8">
      <c r="A80" s="39" t="str" cm="1">
        <f t="array" ref="A80:D80">_xlfn._xlws.FILTER(Inputs!D43:G190, (Inputs!B43:B190=Assessment!$B$10) * (Inputs!C43:C190=B23), "No Data")</f>
        <v>Climate Risk Planning</v>
      </c>
      <c r="B80" s="40" t="str">
        <v>Climate risks such as extreme weather and flooding must be factored into project design and implementation.</v>
      </c>
      <c r="C80" s="40" t="str">
        <v>Climate risks, such as extreme weather and flooding, have been integrated into project planning.</v>
      </c>
      <c r="D80" s="41">
        <v>0.08</v>
      </c>
      <c r="E80" s="54"/>
      <c r="H80" s="18" t="str">
        <f>IF(COUNTA(B80:E80)=0, "Hide", "Show")</f>
        <v>Show</v>
      </c>
    </row>
    <row r="81" spans="1:8">
      <c r="A81" s="39"/>
      <c r="B81" s="40"/>
      <c r="C81" s="40"/>
      <c r="D81" s="41"/>
      <c r="E81" s="54"/>
      <c r="H81" s="18" t="str">
        <f t="shared" ref="H81:H83" si="6">IF(COUNTA(B81:E81)=0, "Hide", "Show")</f>
        <v>Hide</v>
      </c>
    </row>
    <row r="82" spans="1:8" ht="14.1" customHeight="1">
      <c r="A82" s="39"/>
      <c r="B82" s="40"/>
      <c r="C82" s="40"/>
      <c r="D82" s="41"/>
      <c r="E82" s="54"/>
      <c r="H82" s="18" t="str">
        <f t="shared" si="6"/>
        <v>Hide</v>
      </c>
    </row>
    <row r="83" spans="1:8">
      <c r="A83" s="39"/>
      <c r="B83" s="40"/>
      <c r="C83" s="40"/>
      <c r="D83" s="41"/>
      <c r="E83" s="54"/>
      <c r="H83" s="18" t="str">
        <f t="shared" si="6"/>
        <v>Hide</v>
      </c>
    </row>
    <row r="84" spans="1:8" ht="39.950000000000003" customHeight="1">
      <c r="A84" s="18"/>
      <c r="B84" s="17"/>
      <c r="C84" s="17"/>
      <c r="D84" s="19"/>
      <c r="E84" s="29"/>
      <c r="F84" s="29"/>
    </row>
    <row r="85" spans="1:8" ht="20.100000000000001" customHeight="1">
      <c r="A85" s="33" t="s">
        <v>370</v>
      </c>
      <c r="B85" s="34" t="str">
        <f>INDEX($B$17:$B$25, 8)</f>
        <v>Data &amp; Analytics</v>
      </c>
      <c r="C85" s="35"/>
      <c r="D85" s="35"/>
      <c r="E85" s="36"/>
      <c r="F85" s="28"/>
    </row>
    <row r="86" spans="1:8" ht="42" customHeight="1">
      <c r="A86" s="37" t="str">
        <f>IFERROR(INDEX(Inputs!$C$23:$C$35, MATCH(B85, Inputs!$B$23:$B$35, 0)), "No Description Available")</f>
        <v>This category determines whether a solution is replicable through the availability, quality, and utilization of data and analytics to support decision-making.</v>
      </c>
      <c r="B86" s="38"/>
      <c r="C86" s="35"/>
      <c r="D86" s="35"/>
      <c r="E86" s="36"/>
      <c r="F86" s="28"/>
    </row>
    <row r="87" spans="1:8" ht="29.1" customHeight="1">
      <c r="A87" s="50" t="s">
        <v>130</v>
      </c>
      <c r="B87" s="50" t="s">
        <v>141</v>
      </c>
      <c r="C87" s="50" t="s">
        <v>490</v>
      </c>
      <c r="D87" s="50" t="s">
        <v>167</v>
      </c>
      <c r="E87" s="51" t="s">
        <v>168</v>
      </c>
    </row>
    <row r="88" spans="1:8">
      <c r="A88" s="39" t="str" cm="1">
        <f t="array" ref="A88:D88">_xlfn._xlws.FILTER(Inputs!D43:G190, (Inputs!B43:B190=Assessment!$B$10) * (Inputs!C43:C190=B24), "No Data")</f>
        <v>Mapping &amp; Data Analysis</v>
      </c>
      <c r="B88" s="40" t="str">
        <v>GIS mapping and data analysis tools support site selection, feasibility assessments, and monitoring.</v>
      </c>
      <c r="C88" s="40" t="str">
        <v>GIS mapping and data analysis tools are available for site selection, project design and monitoring purposes (e.g., SCALGO tool, FARMscoper tool, etc.)</v>
      </c>
      <c r="D88" s="41">
        <v>0.05</v>
      </c>
      <c r="E88" s="54"/>
      <c r="H88" s="18" t="str">
        <f t="shared" ref="H88:H91" si="7">IF(COUNTA(B88:E88)=0, "Hide", "Show")</f>
        <v>Show</v>
      </c>
    </row>
    <row r="89" spans="1:8" ht="45" customHeight="1">
      <c r="A89" s="39"/>
      <c r="B89" s="40"/>
      <c r="C89" s="40"/>
      <c r="D89" s="41"/>
      <c r="E89" s="54"/>
      <c r="H89" s="18" t="str">
        <f t="shared" si="7"/>
        <v>Hide</v>
      </c>
    </row>
    <row r="90" spans="1:8">
      <c r="A90" s="39"/>
      <c r="B90" s="40"/>
      <c r="C90" s="40"/>
      <c r="D90" s="41"/>
      <c r="E90" s="54"/>
      <c r="H90" s="18" t="str">
        <f t="shared" si="7"/>
        <v>Hide</v>
      </c>
    </row>
    <row r="91" spans="1:8">
      <c r="A91" s="39"/>
      <c r="B91" s="40"/>
      <c r="C91" s="40"/>
      <c r="D91" s="41"/>
      <c r="E91" s="54"/>
      <c r="H91" s="18" t="str">
        <f t="shared" si="7"/>
        <v>Hide</v>
      </c>
    </row>
    <row r="92" spans="1:8" ht="39.950000000000003" customHeight="1">
      <c r="A92" s="18"/>
      <c r="B92" s="17"/>
      <c r="C92" s="17"/>
      <c r="D92" s="19"/>
      <c r="E92" s="29"/>
      <c r="F92" s="92"/>
    </row>
    <row r="93" spans="1:8" ht="20.100000000000001" customHeight="1">
      <c r="A93" s="33" t="s">
        <v>370</v>
      </c>
      <c r="B93" s="34" t="str">
        <f>INDEX($B$17:$B$25, 9)</f>
        <v>Environmental &amp; Climatic</v>
      </c>
      <c r="C93" s="35"/>
      <c r="D93" s="35"/>
      <c r="E93" s="36"/>
      <c r="F93" s="28"/>
    </row>
    <row r="94" spans="1:8" ht="42" customHeight="1">
      <c r="A94" s="37" t="str">
        <f>IFERROR(INDEX(Inputs!$C$23:$C$35, MATCH(B93, Inputs!$B$23:$B$35, 0)), "No Description Available")</f>
        <v>This category determines whether a solution is replicable considering environmental sustainability, climate resilience, and ecological impact.</v>
      </c>
      <c r="B94" s="38"/>
      <c r="C94" s="35"/>
      <c r="D94" s="35"/>
      <c r="E94" s="36"/>
      <c r="F94" s="28"/>
    </row>
    <row r="95" spans="1:8" ht="29.1" customHeight="1">
      <c r="A95" s="50" t="s">
        <v>130</v>
      </c>
      <c r="B95" s="50" t="s">
        <v>141</v>
      </c>
      <c r="C95" s="50" t="s">
        <v>490</v>
      </c>
      <c r="D95" s="50" t="s">
        <v>167</v>
      </c>
      <c r="E95" s="51" t="s">
        <v>168</v>
      </c>
    </row>
    <row r="96" spans="1:8">
      <c r="A96" s="39" t="str" cm="1">
        <f t="array" ref="A96:D96">_xlfn._xlws.FILTER(Inputs!D43:G190, (Inputs!B43:B190=Assessment!$B$10) * (Inputs!C43:C190=B25), "No Data")</f>
        <v>Site-Specific Feasibility</v>
      </c>
      <c r="B96" s="40" t="str">
        <v>Technical feasibility depends on soil type, geology, catchment features, and biodiversity connectivity.</v>
      </c>
      <c r="C96" s="40" t="str">
        <v>The technical feasibility of NbS has been assessed based on soil, geology, and biodiversity connectivity.</v>
      </c>
      <c r="D96" s="41">
        <v>0.05</v>
      </c>
      <c r="E96" s="54"/>
      <c r="H96" s="18" t="str">
        <f t="shared" ref="H96:H99" si="8">IF(COUNTA(B96:E96)=0, "Hide", "Show")</f>
        <v>Show</v>
      </c>
    </row>
    <row r="97" spans="1:8">
      <c r="A97" s="39"/>
      <c r="B97" s="40"/>
      <c r="C97" s="40"/>
      <c r="D97" s="41"/>
      <c r="E97" s="54"/>
      <c r="H97" s="18" t="str">
        <f t="shared" si="8"/>
        <v>Hide</v>
      </c>
    </row>
    <row r="98" spans="1:8">
      <c r="A98" s="39"/>
      <c r="B98" s="40"/>
      <c r="C98" s="40"/>
      <c r="D98" s="41"/>
      <c r="E98" s="54"/>
      <c r="H98" s="18" t="str">
        <f t="shared" si="8"/>
        <v>Hide</v>
      </c>
    </row>
    <row r="99" spans="1:8">
      <c r="A99" s="39"/>
      <c r="B99" s="40"/>
      <c r="C99" s="40"/>
      <c r="D99" s="41"/>
      <c r="E99" s="54"/>
      <c r="H99" s="18" t="str">
        <f t="shared" si="8"/>
        <v>Hide</v>
      </c>
    </row>
  </sheetData>
  <mergeCells count="3">
    <mergeCell ref="B11:B15"/>
    <mergeCell ref="A6:E7"/>
    <mergeCell ref="B26:E27"/>
  </mergeCells>
  <conditionalFormatting sqref="A26:B26 A27">
    <cfRule type="expression" dxfId="29" priority="1">
      <formula>$H$26="Hide"</formula>
    </cfRule>
  </conditionalFormatting>
  <conditionalFormatting sqref="A40:D40">
    <cfRule type="expression" dxfId="28" priority="102">
      <formula>$H40="Hide"</formula>
    </cfRule>
  </conditionalFormatting>
  <conditionalFormatting sqref="A29:E35">
    <cfRule type="expression" dxfId="27" priority="115">
      <formula>$H$17="Hide"</formula>
    </cfRule>
  </conditionalFormatting>
  <conditionalFormatting sqref="A33:E35">
    <cfRule type="expression" dxfId="26" priority="105">
      <formula>$H33="Hide"</formula>
    </cfRule>
  </conditionalFormatting>
  <conditionalFormatting sqref="A34:E35">
    <cfRule type="expression" dxfId="25" priority="111">
      <formula>$H34="Hide"</formula>
    </cfRule>
  </conditionalFormatting>
  <conditionalFormatting sqref="A37:E39">
    <cfRule type="expression" dxfId="24" priority="116">
      <formula>$H$18="Hide"</formula>
    </cfRule>
  </conditionalFormatting>
  <conditionalFormatting sqref="A40:E43">
    <cfRule type="expression" dxfId="23" priority="3">
      <formula>$H40="Hide"</formula>
    </cfRule>
    <cfRule type="expression" dxfId="22" priority="4">
      <formula>$H$17="Hide"</formula>
    </cfRule>
  </conditionalFormatting>
  <conditionalFormatting sqref="A41:E43">
    <cfRule type="expression" dxfId="21" priority="90">
      <formula>$H41="Hide"</formula>
    </cfRule>
  </conditionalFormatting>
  <conditionalFormatting sqref="A45:E47">
    <cfRule type="expression" dxfId="20" priority="117">
      <formula>$H$19="Hide"</formula>
    </cfRule>
  </conditionalFormatting>
  <conditionalFormatting sqref="A48:E51 A56:E59 A64:E67 A72:E75 A80:E83 A88:E91 A96:E99">
    <cfRule type="expression" dxfId="19" priority="78">
      <formula>$H48="Hide"</formula>
    </cfRule>
    <cfRule type="expression" dxfId="18" priority="79">
      <formula>$H48="Hide"</formula>
    </cfRule>
    <cfRule type="expression" dxfId="17" priority="80">
      <formula>$H$17="Hide"</formula>
    </cfRule>
  </conditionalFormatting>
  <conditionalFormatting sqref="A53:E55">
    <cfRule type="expression" dxfId="16" priority="118">
      <formula>$H$20="Hide"</formula>
    </cfRule>
  </conditionalFormatting>
  <conditionalFormatting sqref="A61:E63">
    <cfRule type="expression" dxfId="15" priority="119">
      <formula>$H$21="Hide"</formula>
    </cfRule>
  </conditionalFormatting>
  <conditionalFormatting sqref="A69:E71">
    <cfRule type="expression" dxfId="14" priority="120">
      <formula>$H$22="Hide"</formula>
    </cfRule>
  </conditionalFormatting>
  <conditionalFormatting sqref="A77:E79">
    <cfRule type="expression" dxfId="13" priority="121">
      <formula>$H$23="Hide"</formula>
    </cfRule>
  </conditionalFormatting>
  <conditionalFormatting sqref="A85:E87">
    <cfRule type="expression" dxfId="12" priority="122">
      <formula>$H$24="Hide"</formula>
    </cfRule>
  </conditionalFormatting>
  <conditionalFormatting sqref="A93:E95">
    <cfRule type="expression" dxfId="11" priority="123">
      <formula>$H$25="Hide"</formula>
    </cfRule>
  </conditionalFormatting>
  <conditionalFormatting sqref="B11:B16">
    <cfRule type="expression" dxfId="10" priority="2">
      <formula>$B$11=""</formula>
    </cfRule>
  </conditionalFormatting>
  <conditionalFormatting sqref="B17:B25 A32:E32">
    <cfRule type="expression" dxfId="9" priority="114">
      <formula>$H17="Hide"</formula>
    </cfRule>
  </conditionalFormatting>
  <dataValidations count="2">
    <dataValidation type="whole" allowBlank="1" showInputMessage="1" showErrorMessage="1" errorTitle="Invalid Score" error="Please enter a score between 1 and 5" promptTitle="Invalid Score" sqref="E32:E35 E40:E43 E48:E51 E56:E59 E64:E67 E72:E75 E80:E83 E96:E99 E88:E91" xr:uid="{A97E673F-EBCC-0846-A43F-0CBC180E4F27}">
      <formula1>1</formula1>
      <formula2>5</formula2>
    </dataValidation>
    <dataValidation type="whole" showInputMessage="1" showErrorMessage="1" sqref="F19:F30" xr:uid="{57E65F08-75AF-1040-A320-0881F77682CC}">
      <formula1>1</formula1>
      <formula2>5</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Invalid solution" error="Please select a solution from the list" prompt="Please select the solution you would like to replicate" xr:uid="{E4500072-2D88-2A4A-AFB9-A1E9A44666B8}">
          <x14:formula1>
            <xm:f>Inputs!$B$4:$B$21</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3A2A-7DAB-EE4D-AABA-F160A3E68F2F}">
  <sheetPr>
    <tabColor theme="5" tint="0.59999389629810485"/>
  </sheetPr>
  <dimension ref="A1:K69"/>
  <sheetViews>
    <sheetView showGridLines="0" zoomScaleNormal="100" workbookViewId="0">
      <selection activeCell="A9" sqref="A9"/>
    </sheetView>
  </sheetViews>
  <sheetFormatPr baseColWidth="10" defaultColWidth="10.85546875" defaultRowHeight="16.5"/>
  <cols>
    <col min="1" max="1" width="37.42578125" style="15" bestFit="1" customWidth="1"/>
    <col min="2" max="2" width="47.42578125" style="15" bestFit="1" customWidth="1"/>
    <col min="3" max="6" width="11.7109375" style="15" customWidth="1"/>
    <col min="7" max="7" width="10.85546875" style="15"/>
    <col min="8" max="8" width="5.85546875" style="15" hidden="1" customWidth="1"/>
    <col min="9" max="9" width="11.28515625" style="15" hidden="1" customWidth="1"/>
    <col min="10" max="10" width="12.42578125" style="15" hidden="1" customWidth="1"/>
    <col min="11" max="16384" width="10.85546875" style="15"/>
  </cols>
  <sheetData>
    <row r="1" spans="1:11" ht="134.1" customHeight="1"/>
    <row r="3" spans="1:11" ht="28.5">
      <c r="A3" s="45" t="s">
        <v>415</v>
      </c>
      <c r="B3" s="45"/>
      <c r="C3" s="45"/>
    </row>
    <row r="4" spans="1:11" ht="14.1" customHeight="1"/>
    <row r="5" spans="1:11" ht="14.1" customHeight="1"/>
    <row r="6" spans="1:11" ht="20.100000000000001" customHeight="1">
      <c r="A6" s="131" t="s">
        <v>610</v>
      </c>
      <c r="B6" s="131"/>
      <c r="C6" s="131"/>
      <c r="D6" s="131"/>
      <c r="E6" s="131"/>
      <c r="F6" s="131"/>
    </row>
    <row r="7" spans="1:11" ht="20.100000000000001" customHeight="1">
      <c r="A7" s="131"/>
      <c r="B7" s="131"/>
      <c r="C7" s="131"/>
      <c r="D7" s="131"/>
      <c r="E7" s="131"/>
      <c r="F7" s="131"/>
    </row>
    <row r="8" spans="1:11" ht="20.100000000000001" customHeight="1">
      <c r="A8" s="131"/>
      <c r="B8" s="131"/>
      <c r="C8" s="131"/>
      <c r="D8" s="131"/>
      <c r="E8" s="131"/>
      <c r="F8" s="131"/>
    </row>
    <row r="9" spans="1:11" ht="15" customHeight="1"/>
    <row r="10" spans="1:11" ht="15" customHeight="1"/>
    <row r="11" spans="1:11" ht="17.25">
      <c r="A11" s="52" t="s">
        <v>416</v>
      </c>
      <c r="B11" s="48" t="str">
        <f>IF(Assessment!B10="", "Please select a solution in the 'Questionnaire' tab", Assessment!B10)</f>
        <v>NBS</v>
      </c>
    </row>
    <row r="13" spans="1:11" ht="85.5">
      <c r="A13" s="50" t="s">
        <v>131</v>
      </c>
      <c r="B13" s="50" t="s">
        <v>130</v>
      </c>
      <c r="C13" s="89" t="s">
        <v>167</v>
      </c>
      <c r="D13" s="51" t="s">
        <v>417</v>
      </c>
      <c r="E13" s="51" t="s">
        <v>163</v>
      </c>
      <c r="F13" s="51" t="s">
        <v>623</v>
      </c>
      <c r="I13" s="27" t="s">
        <v>614</v>
      </c>
      <c r="J13" s="27" t="s">
        <v>615</v>
      </c>
      <c r="K13" s="96"/>
    </row>
    <row r="14" spans="1:11" ht="20.100000000000001" customHeight="1">
      <c r="A14" s="39" t="str" cm="1">
        <f t="array" ref="A14:A25">IF(B11="Please select a solution in the 'Questionnaire' tab", "Please select a solution", _xlfn.SORTBY(_xlfn._xlws.FILTER(Inputs!C43:C190, Inputs!B43:B190=$B$11), _xlfn._xlws.FILTER(Inputs!G43:G190, Inputs!B43:B190=$B$11), -1, _xlfn._xlws.FILTER(Assessment!E32:E210, ISNUMBER(MATCH(Assessment!A32:A210, _xlfn._xlws.FILTER(Inputs!D43:D190, Inputs!B43:B190=$B$11), 0))), -1))</f>
        <v>Political &amp; Institutional Support</v>
      </c>
      <c r="B14" s="39" t="str" cm="1">
        <f t="array" ref="B14:B25">IF(B11="Please select a solution in the 'Questionnaire' tab", "Please select a solution", _xlfn.SORTBY(_xlfn._xlws.FILTER(Inputs!D43:D190, Inputs!B43:B190=$B$11), _xlfn._xlws.FILTER(Inputs!G43:G190, Inputs!B43:B190=$B$11), -1,_xlfn._xlws.FILTER(Assessment!E32:E210, ISNUMBER(MATCH(Assessment!A32:A210, _xlfn._xlws.FILTER(Inputs!D43:D190, Inputs!B43:B190=$B$11), 0))), -1))</f>
        <v>Political Support</v>
      </c>
      <c r="C14" s="103" cm="1">
        <f t="array" ref="C14:C25">IF(B11="Please select a solution in the 'Questionnaire' tab", "", _xlfn.SORTBY(_xlfn._xlws.FILTER(Inputs!G43:G190, Inputs!B43:B190=$B$11),_xlfn._xlws.FILTER(Inputs!G43:G190, Inputs!B43:B190=$B$11), -1,_xlfn._xlws.FILTER(Assessment!E32:E210, ISNUMBER(MATCH(Assessment!A32:A210, _xlfn._xlws.FILTER(Inputs!D43:D190, Inputs!B43:B190=$B$11), 0))), -1))</f>
        <v>0.12</v>
      </c>
      <c r="D14" s="47" cm="1">
        <f t="array" ref="D14:D25">IFERROR(_xlfn.SORTBY(_xlfn._xlws.FILTER(Assessment!E32:E210, ISNUMBER(_xlfn.XMATCH(Assessment!A32:A210, _xlfn._xlws.FILTER(Inputs!D43:D190, Inputs!B43:B190=$B$11), 0))), _xlfn._xlws.FILTER(Inputs!G43:G190, Inputs!B43:B190=$B$11), -1, _xlfn._xlws.FILTER(Assessment!E32:E210, ISNUMBER(_xlfn.XMATCH(Assessment!A32:A210, _xlfn._xlws.FILTER(Inputs!D43:D190, Inputs!B43:B190=$B$11), 0))), -1),"")</f>
        <v>0</v>
      </c>
      <c r="E14" s="47">
        <f>IF(D14="", "", C14 * D14)</f>
        <v>0</v>
      </c>
      <c r="F14" s="95" t="str">
        <f t="shared" ref="F14:F25" si="0">IF(D14="", "", IF(AND(C14&gt;=_xlfn.PERCENTILE.EXC($C$14:$C$25, 0.5), D14&lt;=3), "High priority", "Low priority"))</f>
        <v>High priority</v>
      </c>
      <c r="G14" s="94"/>
      <c r="H14" s="18" t="str">
        <f>IF(COUNTA(A14:D14)=0, "Hide", "Show")</f>
        <v>Show</v>
      </c>
      <c r="I14" s="28">
        <f>IF(F14="High priority", D14, NA())</f>
        <v>0</v>
      </c>
      <c r="J14" s="28" t="e">
        <f>IF(F14="Low priority", D14, NA())</f>
        <v>#N/A</v>
      </c>
      <c r="K14" s="93"/>
    </row>
    <row r="15" spans="1:11" ht="20.100000000000001" customHeight="1">
      <c r="A15" s="39" t="str">
        <v>Stakeholder &amp; Community Engagement</v>
      </c>
      <c r="B15" s="39" t="str">
        <v>Landowner Trust &amp; Collaboration</v>
      </c>
      <c r="C15" s="103">
        <v>0.12</v>
      </c>
      <c r="D15" s="47">
        <v>0</v>
      </c>
      <c r="E15" s="47">
        <f t="shared" ref="E15:E25" si="1">IF(D15="", "", C15 * D15)</f>
        <v>0</v>
      </c>
      <c r="F15" s="95" t="str">
        <f t="shared" si="0"/>
        <v>High priority</v>
      </c>
      <c r="H15" s="18" t="str">
        <f t="shared" ref="H15:H25" si="2">IF(COUNTA(A15:D15)=0, "Hide", "Show")</f>
        <v>Show</v>
      </c>
      <c r="I15" s="28">
        <f t="shared" ref="I15:I25" si="3">IF(F15="High priority", D15, NA())</f>
        <v>0</v>
      </c>
      <c r="J15" s="28" t="e">
        <f t="shared" ref="J15:J25" si="4">IF(F15="Low priority", D15, NA())</f>
        <v>#N/A</v>
      </c>
    </row>
    <row r="16" spans="1:11" ht="20.100000000000001" customHeight="1">
      <c r="A16" s="39" t="str">
        <v>Stakeholder &amp; Community Engagement</v>
      </c>
      <c r="B16" s="39" t="str">
        <v>Multi-Sector Partnerships</v>
      </c>
      <c r="C16" s="103">
        <v>0.1</v>
      </c>
      <c r="D16" s="47">
        <v>0</v>
      </c>
      <c r="E16" s="47">
        <f t="shared" si="1"/>
        <v>0</v>
      </c>
      <c r="F16" s="95" t="str">
        <f t="shared" si="0"/>
        <v>High priority</v>
      </c>
      <c r="H16" s="18" t="str">
        <f t="shared" si="2"/>
        <v>Show</v>
      </c>
      <c r="I16" s="28">
        <f t="shared" si="3"/>
        <v>0</v>
      </c>
      <c r="J16" s="28" t="e">
        <f t="shared" si="4"/>
        <v>#N/A</v>
      </c>
    </row>
    <row r="17" spans="1:10" ht="20.100000000000001" customHeight="1">
      <c r="A17" s="39" t="str">
        <v>Technical &amp; Infrastructure Readiness</v>
      </c>
      <c r="B17" s="39" t="str">
        <v>Technical Expertise</v>
      </c>
      <c r="C17" s="103">
        <v>0.1</v>
      </c>
      <c r="D17" s="47">
        <v>0</v>
      </c>
      <c r="E17" s="47">
        <f t="shared" si="1"/>
        <v>0</v>
      </c>
      <c r="F17" s="95" t="str">
        <f t="shared" si="0"/>
        <v>High priority</v>
      </c>
      <c r="H17" s="18" t="str">
        <f t="shared" si="2"/>
        <v>Show</v>
      </c>
      <c r="I17" s="28">
        <f t="shared" si="3"/>
        <v>0</v>
      </c>
      <c r="J17" s="28" t="e">
        <f t="shared" si="4"/>
        <v>#N/A</v>
      </c>
    </row>
    <row r="18" spans="1:10" ht="20.100000000000001" customHeight="1">
      <c r="A18" s="39" t="str">
        <v>Monitoring &amp; Evaluation</v>
      </c>
      <c r="B18" s="39" t="str">
        <v>Monitoring &amp; Evaluation</v>
      </c>
      <c r="C18" s="103">
        <v>0.09</v>
      </c>
      <c r="D18" s="47">
        <v>0</v>
      </c>
      <c r="E18" s="47">
        <f t="shared" si="1"/>
        <v>0</v>
      </c>
      <c r="F18" s="95" t="str">
        <f t="shared" si="0"/>
        <v>High priority</v>
      </c>
      <c r="H18" s="18" t="str">
        <f t="shared" si="2"/>
        <v>Show</v>
      </c>
      <c r="I18" s="28">
        <f t="shared" si="3"/>
        <v>0</v>
      </c>
      <c r="J18" s="28" t="e">
        <f t="shared" si="4"/>
        <v>#N/A</v>
      </c>
    </row>
    <row r="19" spans="1:10" ht="20.100000000000001" customHeight="1">
      <c r="A19" s="39" t="str">
        <v>Financial &amp; Economic</v>
      </c>
      <c r="B19" s="39" t="str">
        <v>Financial Availability</v>
      </c>
      <c r="C19" s="103">
        <v>0.08</v>
      </c>
      <c r="D19" s="47">
        <v>0</v>
      </c>
      <c r="E19" s="47">
        <f t="shared" si="1"/>
        <v>0</v>
      </c>
      <c r="F19" s="95" t="str">
        <f t="shared" si="0"/>
        <v>High priority</v>
      </c>
      <c r="H19" s="18" t="str">
        <f t="shared" si="2"/>
        <v>Show</v>
      </c>
      <c r="I19" s="28">
        <f t="shared" si="3"/>
        <v>0</v>
      </c>
      <c r="J19" s="28" t="e">
        <f t="shared" si="4"/>
        <v>#N/A</v>
      </c>
    </row>
    <row r="20" spans="1:10" ht="20.100000000000001" customHeight="1">
      <c r="A20" s="39" t="str">
        <v>Governance &amp; Policy</v>
      </c>
      <c r="B20" s="39" t="str">
        <v>Participatory Governance</v>
      </c>
      <c r="C20" s="103">
        <v>0.08</v>
      </c>
      <c r="D20" s="47">
        <v>0</v>
      </c>
      <c r="E20" s="47">
        <f t="shared" si="1"/>
        <v>0</v>
      </c>
      <c r="F20" s="95" t="str">
        <f t="shared" si="0"/>
        <v>High priority</v>
      </c>
      <c r="H20" s="18" t="str">
        <f t="shared" si="2"/>
        <v>Show</v>
      </c>
      <c r="I20" s="28">
        <f t="shared" si="3"/>
        <v>0</v>
      </c>
      <c r="J20" s="28" t="e">
        <f t="shared" si="4"/>
        <v>#N/A</v>
      </c>
    </row>
    <row r="21" spans="1:10" ht="20.100000000000001" customHeight="1">
      <c r="A21" s="39" t="str">
        <v>Planning &amp; Risk Management</v>
      </c>
      <c r="B21" s="39" t="str">
        <v>Climate Risk Planning</v>
      </c>
      <c r="C21" s="103">
        <v>0.08</v>
      </c>
      <c r="D21" s="47">
        <v>0</v>
      </c>
      <c r="E21" s="47">
        <f t="shared" si="1"/>
        <v>0</v>
      </c>
      <c r="F21" s="95" t="str">
        <f t="shared" si="0"/>
        <v>High priority</v>
      </c>
      <c r="H21" s="18" t="str">
        <f t="shared" si="2"/>
        <v>Show</v>
      </c>
      <c r="I21" s="28">
        <f t="shared" si="3"/>
        <v>0</v>
      </c>
      <c r="J21" s="28" t="e">
        <f t="shared" si="4"/>
        <v>#N/A</v>
      </c>
    </row>
    <row r="22" spans="1:10" ht="20.100000000000001" customHeight="1">
      <c r="A22" s="39" t="str">
        <v>Governance &amp; Policy</v>
      </c>
      <c r="B22" s="39" t="str">
        <v>Governance &amp; Policy Alignment</v>
      </c>
      <c r="C22" s="103">
        <v>6.5000000000000002E-2</v>
      </c>
      <c r="D22" s="47">
        <v>0</v>
      </c>
      <c r="E22" s="47">
        <f t="shared" si="1"/>
        <v>0</v>
      </c>
      <c r="F22" s="95" t="str">
        <f t="shared" si="0"/>
        <v>Low priority</v>
      </c>
      <c r="H22" s="18" t="str">
        <f t="shared" si="2"/>
        <v>Show</v>
      </c>
      <c r="I22" s="28" t="e">
        <f t="shared" si="3"/>
        <v>#N/A</v>
      </c>
      <c r="J22" s="28">
        <f t="shared" si="4"/>
        <v>0</v>
      </c>
    </row>
    <row r="23" spans="1:10" ht="20.100000000000001" customHeight="1">
      <c r="A23" s="39" t="str">
        <v>Stakeholder &amp; Community Engagement</v>
      </c>
      <c r="B23" s="39" t="str">
        <v>Communication &amp; Outreach</v>
      </c>
      <c r="C23" s="103">
        <v>6.5000000000000002E-2</v>
      </c>
      <c r="D23" s="47">
        <v>0</v>
      </c>
      <c r="E23" s="47">
        <f t="shared" si="1"/>
        <v>0</v>
      </c>
      <c r="F23" s="95" t="str">
        <f t="shared" si="0"/>
        <v>Low priority</v>
      </c>
      <c r="H23" s="18" t="str">
        <f t="shared" si="2"/>
        <v>Show</v>
      </c>
      <c r="I23" s="28" t="e">
        <f t="shared" si="3"/>
        <v>#N/A</v>
      </c>
      <c r="J23" s="28">
        <f t="shared" si="4"/>
        <v>0</v>
      </c>
    </row>
    <row r="24" spans="1:10" ht="20.100000000000001" customHeight="1">
      <c r="A24" s="39" t="str">
        <v>Data &amp; Analytics</v>
      </c>
      <c r="B24" s="39" t="str">
        <v>Mapping &amp; Data Analysis</v>
      </c>
      <c r="C24" s="103">
        <v>0.05</v>
      </c>
      <c r="D24" s="47">
        <v>0</v>
      </c>
      <c r="E24" s="47">
        <f t="shared" si="1"/>
        <v>0</v>
      </c>
      <c r="F24" s="95" t="str">
        <f t="shared" si="0"/>
        <v>Low priority</v>
      </c>
      <c r="H24" s="18" t="str">
        <f t="shared" si="2"/>
        <v>Show</v>
      </c>
      <c r="I24" s="28" t="e">
        <f t="shared" si="3"/>
        <v>#N/A</v>
      </c>
      <c r="J24" s="28">
        <f t="shared" si="4"/>
        <v>0</v>
      </c>
    </row>
    <row r="25" spans="1:10" ht="20.100000000000001" customHeight="1">
      <c r="A25" s="39" t="str">
        <v>Environmental &amp; Climatic</v>
      </c>
      <c r="B25" s="39" t="str">
        <v>Site-Specific Feasibility</v>
      </c>
      <c r="C25" s="103">
        <v>0.05</v>
      </c>
      <c r="D25" s="47">
        <v>0</v>
      </c>
      <c r="E25" s="47">
        <f t="shared" si="1"/>
        <v>0</v>
      </c>
      <c r="F25" s="95" t="str">
        <f t="shared" si="0"/>
        <v>Low priority</v>
      </c>
      <c r="H25" s="18" t="str">
        <f t="shared" si="2"/>
        <v>Show</v>
      </c>
      <c r="I25" s="28" t="e">
        <f t="shared" si="3"/>
        <v>#N/A</v>
      </c>
      <c r="J25" s="28">
        <f t="shared" si="4"/>
        <v>0</v>
      </c>
    </row>
    <row r="28" spans="1:10" ht="23.1" customHeight="1">
      <c r="B28" s="132" t="s">
        <v>613</v>
      </c>
      <c r="C28" s="132"/>
      <c r="D28" s="132"/>
      <c r="E28" s="49">
        <f>IF(E14="","",SUM(E14:E25))</f>
        <v>0</v>
      </c>
      <c r="F28" s="79"/>
    </row>
    <row r="30" spans="1:10">
      <c r="E30" s="80"/>
    </row>
    <row r="31" spans="1:10" ht="20.100000000000001" customHeight="1">
      <c r="A31" s="131" t="s">
        <v>622</v>
      </c>
      <c r="B31" s="131"/>
      <c r="C31" s="131"/>
      <c r="D31" s="131"/>
      <c r="E31" s="131"/>
      <c r="F31" s="131"/>
    </row>
    <row r="32" spans="1:10" ht="20.100000000000001" customHeight="1">
      <c r="A32" s="131"/>
      <c r="B32" s="131"/>
      <c r="C32" s="131"/>
      <c r="D32" s="131"/>
      <c r="E32" s="131"/>
      <c r="F32" s="131"/>
    </row>
    <row r="33" spans="1:6" ht="20.100000000000001" customHeight="1">
      <c r="A33" s="131"/>
      <c r="B33" s="131"/>
      <c r="C33" s="131"/>
      <c r="D33" s="131"/>
      <c r="E33" s="131"/>
      <c r="F33" s="131"/>
    </row>
    <row r="34" spans="1:6">
      <c r="B34" s="18"/>
      <c r="C34" s="88"/>
    </row>
    <row r="35" spans="1:6">
      <c r="B35" s="18"/>
      <c r="C35" s="88"/>
    </row>
    <row r="36" spans="1:6">
      <c r="C36" s="88"/>
    </row>
    <row r="37" spans="1:6">
      <c r="B37" s="18"/>
      <c r="C37" s="88"/>
    </row>
    <row r="38" spans="1:6">
      <c r="C38" s="88"/>
    </row>
    <row r="39" spans="1:6">
      <c r="C39" s="88"/>
    </row>
    <row r="40" spans="1:6">
      <c r="B40" s="18"/>
      <c r="C40" s="88"/>
    </row>
    <row r="69" spans="1:6" ht="20.100000000000001" customHeight="1">
      <c r="A69" s="131" t="s">
        <v>616</v>
      </c>
      <c r="B69" s="131"/>
      <c r="C69" s="131"/>
      <c r="D69" s="131"/>
      <c r="E69" s="131"/>
      <c r="F69" s="131"/>
    </row>
  </sheetData>
  <sortState xmlns:xlrd2="http://schemas.microsoft.com/office/spreadsheetml/2017/richdata2" ref="A33:D40">
    <sortCondition descending="1" ref="C33:C40"/>
    <sortCondition descending="1" ref="D33:D40"/>
  </sortState>
  <mergeCells count="4">
    <mergeCell ref="A69:F69"/>
    <mergeCell ref="B28:D28"/>
    <mergeCell ref="A6:F8"/>
    <mergeCell ref="A31:F33"/>
  </mergeCells>
  <conditionalFormatting sqref="A14:F25">
    <cfRule type="expression" dxfId="8" priority="8">
      <formula>$H14="Hide"</formula>
    </cfRule>
  </conditionalFormatting>
  <conditionalFormatting sqref="C14:C25">
    <cfRule type="colorScale" priority="6">
      <colorScale>
        <cfvo type="min"/>
        <cfvo type="percentile" val="50"/>
        <cfvo type="max"/>
        <color theme="5" tint="0.79998168889431442"/>
        <color theme="5" tint="0.39997558519241921"/>
        <color theme="5"/>
      </colorScale>
    </cfRule>
  </conditionalFormatting>
  <conditionalFormatting sqref="D14:D25">
    <cfRule type="colorScale" priority="5">
      <colorScale>
        <cfvo type="min"/>
        <cfvo type="percentile" val="50"/>
        <cfvo type="max"/>
        <color theme="3" tint="0.39997558519241921"/>
        <color rgb="FFF9F484"/>
        <color theme="9" tint="0.39997558519241921"/>
      </colorScale>
    </cfRule>
  </conditionalFormatting>
  <conditionalFormatting sqref="E28">
    <cfRule type="colorScale" priority="7">
      <colorScale>
        <cfvo type="num" val="1"/>
        <cfvo type="num" val="3"/>
        <cfvo type="num" val="5"/>
        <color rgb="FFF8696B"/>
        <color rgb="FFFFEB84"/>
        <color rgb="FF63BE7B"/>
      </colorScale>
    </cfRule>
  </conditionalFormatting>
  <conditionalFormatting sqref="F14:F25">
    <cfRule type="containsText" dxfId="7" priority="1" operator="containsText" text="High priority">
      <formula>NOT(ISERROR(SEARCH("High priority",F14)))</formula>
    </cfRule>
    <cfRule type="containsText" dxfId="6" priority="2" operator="containsText" text="Low priority">
      <formula>NOT(ISERROR(SEARCH("Low priority",F14)))</formula>
    </cfRule>
  </conditionalFormatting>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6530-EB7A-424C-8B11-7C52CA7CBB0D}">
  <sheetPr>
    <tabColor theme="5" tint="0.59999389629810485"/>
  </sheetPr>
  <dimension ref="A1:T45"/>
  <sheetViews>
    <sheetView showGridLines="0" zoomScaleNormal="100" workbookViewId="0">
      <selection activeCell="A5" sqref="A5"/>
    </sheetView>
  </sheetViews>
  <sheetFormatPr baseColWidth="10" defaultColWidth="10.85546875" defaultRowHeight="16.5"/>
  <cols>
    <col min="1" max="1" width="10.85546875" style="15"/>
    <col min="2" max="2" width="37.42578125" style="15" bestFit="1" customWidth="1"/>
    <col min="3" max="3" width="15.85546875" style="15" customWidth="1"/>
    <col min="4" max="5" width="15" style="15" customWidth="1"/>
    <col min="6" max="8" width="10.85546875" style="15"/>
    <col min="9" max="9" width="10.85546875" style="15" hidden="1" customWidth="1"/>
    <col min="10" max="16384" width="10.85546875" style="15"/>
  </cols>
  <sheetData>
    <row r="1" spans="1:9" ht="134.1" customHeight="1"/>
    <row r="3" spans="1:9" ht="28.5">
      <c r="A3" s="45" t="s">
        <v>418</v>
      </c>
      <c r="C3" s="45"/>
    </row>
    <row r="4" spans="1:9" ht="14.1" customHeight="1"/>
    <row r="5" spans="1:9" ht="14.1" customHeight="1"/>
    <row r="6" spans="1:9" ht="20.100000000000001" customHeight="1">
      <c r="A6" s="124" t="s">
        <v>612</v>
      </c>
      <c r="B6" s="125"/>
      <c r="C6" s="125"/>
      <c r="D6" s="125"/>
      <c r="E6" s="125"/>
      <c r="F6" s="125"/>
      <c r="G6" s="126"/>
      <c r="H6" s="100"/>
    </row>
    <row r="7" spans="1:9" ht="20.100000000000001" customHeight="1">
      <c r="A7" s="133"/>
      <c r="B7" s="130"/>
      <c r="C7" s="130"/>
      <c r="D7" s="130"/>
      <c r="E7" s="130"/>
      <c r="F7" s="130"/>
      <c r="G7" s="134"/>
      <c r="H7" s="100"/>
    </row>
    <row r="8" spans="1:9" ht="20.100000000000001" customHeight="1">
      <c r="A8" s="133"/>
      <c r="B8" s="130"/>
      <c r="C8" s="130"/>
      <c r="D8" s="130"/>
      <c r="E8" s="130"/>
      <c r="F8" s="130"/>
      <c r="G8" s="134"/>
      <c r="H8" s="100"/>
    </row>
    <row r="9" spans="1:9" ht="20.100000000000001" customHeight="1">
      <c r="A9" s="127"/>
      <c r="B9" s="128"/>
      <c r="C9" s="128"/>
      <c r="D9" s="128"/>
      <c r="E9" s="128"/>
      <c r="F9" s="128"/>
      <c r="G9" s="129"/>
      <c r="H9" s="100"/>
    </row>
    <row r="10" spans="1:9" ht="14.1" customHeight="1">
      <c r="A10" s="22"/>
      <c r="B10" s="22"/>
      <c r="C10" s="22"/>
      <c r="D10" s="22"/>
      <c r="E10" s="22"/>
      <c r="F10" s="22"/>
      <c r="G10" s="22"/>
      <c r="H10" s="22"/>
    </row>
    <row r="11" spans="1:9" ht="14.1" customHeight="1"/>
    <row r="12" spans="1:9" ht="20.100000000000001" customHeight="1">
      <c r="B12" s="52" t="s">
        <v>416</v>
      </c>
      <c r="C12" s="48" t="str">
        <f>IF(Assessment!B10="", "Please select a solution in the 'Questionnaire' tab", Assessment!B10)</f>
        <v>NBS</v>
      </c>
      <c r="E12" s="18"/>
    </row>
    <row r="14" spans="1:9" ht="57">
      <c r="B14" s="50" t="s">
        <v>131</v>
      </c>
      <c r="C14" s="51" t="s">
        <v>617</v>
      </c>
      <c r="D14" s="51" t="s">
        <v>167</v>
      </c>
      <c r="E14" s="51" t="s">
        <v>624</v>
      </c>
    </row>
    <row r="15" spans="1:9" ht="20.100000000000001" customHeight="1">
      <c r="B15" s="39" t="str" cm="1">
        <f t="array" ref="B15:B23">IF(C12="Please select a solution in the 'Questionnaire' tab", "", _xlfn.SORTBY(_xlfn._xlws.FILTER(_xlfn.UNIQUE('Replicability Results'!A14:A25), _xlfn.UNIQUE('Replicability Results'!A14:A25)&lt;&gt;""), _xlfn._xlws.FILTER(SUMIF('Replicability Results'!A14:A25, _xlfn.UNIQUE('Replicability Results'!A14:A25), 'Replicability Results'!C14:C25), SUMIF('Replicability Results'!A14:A25, _xlfn.UNIQUE('Replicability Results'!A14:A25), 'Replicability Results'!C14:C25)&lt;&gt;0),-1))</f>
        <v>Stakeholder &amp; Community Engagement</v>
      </c>
      <c r="C15" s="91">
        <f>IFERROR(SUMIFS('Replicability Results'!$E$14:$E$25, 'Replicability Results'!$A$14:$A$25, B15) / SUMIFS('Replicability Results'!$C$14:$C$25, 'Replicability Results'!$A$14:$A$25, B15), "")</f>
        <v>0</v>
      </c>
      <c r="D15" s="103" cm="1">
        <f t="array" ref="D15:D23">IF(C12="Please select a solution in the 'Questionnaire' tab", "", _xlfn.SORTBY(_xlfn._xlws.FILTER(SUMIF('Replicability Results'!A14:A25, _xlfn.UNIQUE('Replicability Results'!A14:A25), 'Replicability Results'!C14:C25), SUMIF('Replicability Results'!A14:A25, _xlfn.UNIQUE('Replicability Results'!A14:A25), 'Replicability Results'!C14:C25)&lt;&gt;0),_xlfn._xlws.FILTER(SUMIF('Replicability Results'!A14:A25, _xlfn.UNIQUE('Replicability Results'!A14:A25), 'Replicability Results'!C14:C25), SUMIF('Replicability Results'!A14:A25, _xlfn.UNIQUE('Replicability Results'!A14:A25), 'Replicability Results'!C14:C25)&lt;&gt;0),-1))</f>
        <v>0.28500000000000003</v>
      </c>
      <c r="E15" s="104" t="str" cm="1">
        <f t="array" ref="E15">IF(B15="", "", IF(SUMPRODUCT((_xlfn._xlws.FILTER('Replicability Results'!$F$14:$F$25, 'Replicability Results'!$A$14:$A$25=B15)="High Priority")*1)&gt;0, "High", "Low"))</f>
        <v>High</v>
      </c>
      <c r="F15" s="105"/>
      <c r="I15" s="28" t="str">
        <f>IF(COUNTA(B15:B15)=0, "Hide", "Show")</f>
        <v>Show</v>
      </c>
    </row>
    <row r="16" spans="1:9" ht="20.100000000000001" customHeight="1">
      <c r="B16" s="39" t="str">
        <v>Governance &amp; Policy</v>
      </c>
      <c r="C16" s="91">
        <f>IFERROR(SUMIFS('Replicability Results'!$E$14:$E$25, 'Replicability Results'!$A$14:$A$25, B16) / SUMIFS('Replicability Results'!$C$14:$C$25, 'Replicability Results'!$A$14:$A$25, B16), "")</f>
        <v>0</v>
      </c>
      <c r="D16" s="103">
        <v>0.14500000000000002</v>
      </c>
      <c r="E16" s="104" t="str" cm="1">
        <f t="array" ref="E16">IF(B16="", "", IF(SUMPRODUCT((_xlfn._xlws.FILTER('Replicability Results'!$F$14:$F$25, 'Replicability Results'!$A$14:$A$25=B16)="High Priority")*1)&gt;0, "High", "Low"))</f>
        <v>High</v>
      </c>
      <c r="I16" s="28" t="str">
        <f t="shared" ref="I16:I23" si="0">IF(COUNTA(B16:B16)=0, "Hide", "Show")</f>
        <v>Show</v>
      </c>
    </row>
    <row r="17" spans="1:9" ht="20.100000000000001" customHeight="1">
      <c r="B17" s="39" t="str">
        <v>Political &amp; Institutional Support</v>
      </c>
      <c r="C17" s="91">
        <f>IFERROR(SUMIFS('Replicability Results'!$E$14:$E$25, 'Replicability Results'!$A$14:$A$25, B17) / SUMIFS('Replicability Results'!$C$14:$C$25, 'Replicability Results'!$A$14:$A$25, B17), "")</f>
        <v>0</v>
      </c>
      <c r="D17" s="103">
        <v>0.12</v>
      </c>
      <c r="E17" s="104" t="str" cm="1">
        <f t="array" ref="E17">IF(B17="", "", IF(SUMPRODUCT((_xlfn._xlws.FILTER('Replicability Results'!$F$14:$F$25, 'Replicability Results'!$A$14:$A$25=B17)="High Priority")*1)&gt;0, "High", "Low"))</f>
        <v>High</v>
      </c>
      <c r="F17" s="106"/>
      <c r="I17" s="28" t="str">
        <f t="shared" si="0"/>
        <v>Show</v>
      </c>
    </row>
    <row r="18" spans="1:9" ht="20.100000000000001" customHeight="1">
      <c r="B18" s="39" t="str">
        <v>Technical &amp; Infrastructure Readiness</v>
      </c>
      <c r="C18" s="91">
        <f>IFERROR(SUMIFS('Replicability Results'!$E$14:$E$25, 'Replicability Results'!$A$14:$A$25, B18) / SUMIFS('Replicability Results'!$C$14:$C$25, 'Replicability Results'!$A$14:$A$25, B18), "")</f>
        <v>0</v>
      </c>
      <c r="D18" s="103">
        <v>0.1</v>
      </c>
      <c r="E18" s="104" t="str" cm="1">
        <f t="array" ref="E18">IF(B18="", "", IF(SUMPRODUCT((_xlfn._xlws.FILTER('Replicability Results'!$F$14:$F$25, 'Replicability Results'!$A$14:$A$25=B18)="High Priority")*1)&gt;0, "High", "Low"))</f>
        <v>High</v>
      </c>
      <c r="I18" s="28" t="str">
        <f t="shared" si="0"/>
        <v>Show</v>
      </c>
    </row>
    <row r="19" spans="1:9" ht="20.100000000000001" customHeight="1">
      <c r="B19" s="39" t="str">
        <v>Monitoring &amp; Evaluation</v>
      </c>
      <c r="C19" s="91">
        <f>IFERROR(SUMIFS('Replicability Results'!$E$14:$E$25, 'Replicability Results'!$A$14:$A$25, B19) / SUMIFS('Replicability Results'!$C$14:$C$25, 'Replicability Results'!$A$14:$A$25, B19), "")</f>
        <v>0</v>
      </c>
      <c r="D19" s="103">
        <v>0.09</v>
      </c>
      <c r="E19" s="104" t="str" cm="1">
        <f t="array" ref="E19">IF(B19="", "", IF(SUMPRODUCT((_xlfn._xlws.FILTER('Replicability Results'!$F$14:$F$25, 'Replicability Results'!$A$14:$A$25=B19)="High Priority")*1)&gt;0, "High", "Low"))</f>
        <v>High</v>
      </c>
      <c r="I19" s="28" t="str">
        <f t="shared" si="0"/>
        <v>Show</v>
      </c>
    </row>
    <row r="20" spans="1:9" ht="20.100000000000001" customHeight="1">
      <c r="B20" s="39" t="str">
        <v>Financial &amp; Economic</v>
      </c>
      <c r="C20" s="91">
        <f>IFERROR(SUMIFS('Replicability Results'!$E$14:$E$25, 'Replicability Results'!$A$14:$A$25, B20) / SUMIFS('Replicability Results'!$C$14:$C$25, 'Replicability Results'!$A$14:$A$25, B20), "")</f>
        <v>0</v>
      </c>
      <c r="D20" s="103">
        <v>0.08</v>
      </c>
      <c r="E20" s="104" t="str" cm="1">
        <f t="array" ref="E20">IF(B20="", "", IF(SUMPRODUCT((_xlfn._xlws.FILTER('Replicability Results'!$F$14:$F$25, 'Replicability Results'!$A$14:$A$25=B20)="High Priority")*1)&gt;0, "High", "Low"))</f>
        <v>High</v>
      </c>
      <c r="I20" s="28" t="str">
        <f t="shared" si="0"/>
        <v>Show</v>
      </c>
    </row>
    <row r="21" spans="1:9" ht="20.100000000000001" customHeight="1">
      <c r="B21" s="39" t="str">
        <v>Planning &amp; Risk Management</v>
      </c>
      <c r="C21" s="91">
        <f>IFERROR(SUMIFS('Replicability Results'!$E$14:$E$25, 'Replicability Results'!$A$14:$A$25, B21) / SUMIFS('Replicability Results'!$C$14:$C$25, 'Replicability Results'!$A$14:$A$25, B21), "")</f>
        <v>0</v>
      </c>
      <c r="D21" s="103">
        <v>0.08</v>
      </c>
      <c r="E21" s="104" t="str" cm="1">
        <f t="array" ref="E21">IF(B21="", "", IF(SUMPRODUCT((_xlfn._xlws.FILTER('Replicability Results'!$F$14:$F$25, 'Replicability Results'!$A$14:$A$25=B21)="High Priority")*1)&gt;0, "High", "Low"))</f>
        <v>High</v>
      </c>
      <c r="I21" s="28" t="str">
        <f t="shared" si="0"/>
        <v>Show</v>
      </c>
    </row>
    <row r="22" spans="1:9" ht="20.100000000000001" customHeight="1">
      <c r="B22" s="39" t="str">
        <v>Data &amp; Analytics</v>
      </c>
      <c r="C22" s="91">
        <f>IFERROR(SUMIFS('Replicability Results'!$E$14:$E$25, 'Replicability Results'!$A$14:$A$25, B22) / SUMIFS('Replicability Results'!$C$14:$C$25, 'Replicability Results'!$A$14:$A$25, B22), "")</f>
        <v>0</v>
      </c>
      <c r="D22" s="103">
        <v>0.05</v>
      </c>
      <c r="E22" s="104" t="str" cm="1">
        <f t="array" ref="E22">IF(B22="", "", IF(SUMPRODUCT((_xlfn._xlws.FILTER('Replicability Results'!$F$14:$F$25, 'Replicability Results'!$A$14:$A$25=B22)="High Priority")*1)&gt;0, "High", "Low"))</f>
        <v>Low</v>
      </c>
      <c r="I22" s="28" t="str">
        <f t="shared" si="0"/>
        <v>Show</v>
      </c>
    </row>
    <row r="23" spans="1:9" ht="20.100000000000001" customHeight="1">
      <c r="B23" s="39" t="str">
        <v>Environmental &amp; Climatic</v>
      </c>
      <c r="C23" s="91">
        <f>IFERROR(SUMIFS('Replicability Results'!$E$14:$E$25, 'Replicability Results'!$A$14:$A$25, B23) / SUMIFS('Replicability Results'!$C$14:$C$25, 'Replicability Results'!$A$14:$A$25, B23), "")</f>
        <v>0</v>
      </c>
      <c r="D23" s="103">
        <v>0.05</v>
      </c>
      <c r="E23" s="104" t="str" cm="1">
        <f t="array" ref="E23">IF(B23="", "", IF(SUMPRODUCT((_xlfn._xlws.FILTER('Replicability Results'!$F$14:$F$25, 'Replicability Results'!$A$14:$A$25=B23)="High Priority")*1)&gt;0, "High", "Low"))</f>
        <v>Low</v>
      </c>
      <c r="I23" s="28" t="str">
        <f t="shared" si="0"/>
        <v>Show</v>
      </c>
    </row>
    <row r="24" spans="1:9">
      <c r="D24" s="90"/>
      <c r="G24" s="15" t="str" cm="1">
        <f t="array" aca="1" ref="G24" ca="1">IF(ROW(A18)&lt;=ROWS(Categories), INDEX(Categories, ROW(A18)), "")</f>
        <v/>
      </c>
      <c r="H24" s="15" t="str" cm="1">
        <f t="array" aca="1" ref="H24" ca="1">IF(ROW(A18)&lt;=ROWS(Scores), INDEX(Scores, ROW(A18)), "")</f>
        <v/>
      </c>
      <c r="I24" s="60"/>
    </row>
    <row r="25" spans="1:9">
      <c r="I25" s="60"/>
    </row>
    <row r="26" spans="1:9" ht="20.100000000000001" customHeight="1">
      <c r="A26" s="131" t="s">
        <v>625</v>
      </c>
      <c r="B26" s="131"/>
      <c r="C26" s="131"/>
      <c r="D26" s="131"/>
      <c r="E26" s="131"/>
      <c r="F26" s="131"/>
      <c r="G26" s="131"/>
      <c r="I26" s="60"/>
    </row>
    <row r="27" spans="1:9" ht="20.100000000000001" customHeight="1">
      <c r="A27" s="131"/>
      <c r="B27" s="131"/>
      <c r="C27" s="131"/>
      <c r="D27" s="131"/>
      <c r="E27" s="131"/>
      <c r="F27" s="131"/>
      <c r="G27" s="131"/>
      <c r="I27" s="60"/>
    </row>
    <row r="28" spans="1:9" ht="20.100000000000001" customHeight="1">
      <c r="A28" s="131"/>
      <c r="B28" s="131"/>
      <c r="C28" s="131"/>
      <c r="D28" s="131"/>
      <c r="E28" s="131"/>
      <c r="F28" s="131"/>
      <c r="G28" s="131"/>
      <c r="I28" s="60"/>
    </row>
    <row r="29" spans="1:9" ht="20.100000000000001" customHeight="1">
      <c r="A29" s="131"/>
      <c r="B29" s="131"/>
      <c r="C29" s="131"/>
      <c r="D29" s="131"/>
      <c r="E29" s="131"/>
      <c r="F29" s="131"/>
      <c r="G29" s="131"/>
      <c r="I29" s="60"/>
    </row>
    <row r="30" spans="1:9">
      <c r="I30" s="60"/>
    </row>
    <row r="31" spans="1:9">
      <c r="I31" s="60"/>
    </row>
    <row r="32" spans="1:9" ht="20.100000000000001" customHeight="1">
      <c r="B32" s="61" t="s">
        <v>611</v>
      </c>
      <c r="C32" s="62"/>
      <c r="D32" s="63"/>
      <c r="E32" s="63"/>
      <c r="F32" s="63"/>
      <c r="G32" s="64"/>
      <c r="I32" s="60"/>
    </row>
    <row r="33" spans="2:20" ht="20.100000000000001" customHeight="1">
      <c r="B33" s="124" t="s">
        <v>626</v>
      </c>
      <c r="C33" s="125"/>
      <c r="D33" s="125"/>
      <c r="E33" s="125"/>
      <c r="F33" s="125"/>
      <c r="G33" s="126"/>
      <c r="I33" s="60"/>
    </row>
    <row r="34" spans="2:20" ht="20.100000000000001" customHeight="1">
      <c r="B34" s="133"/>
      <c r="C34" s="130"/>
      <c r="D34" s="130"/>
      <c r="E34" s="130"/>
      <c r="F34" s="130"/>
      <c r="G34" s="134"/>
      <c r="I34" s="60"/>
    </row>
    <row r="35" spans="2:20" ht="20.100000000000001" customHeight="1">
      <c r="B35" s="127"/>
      <c r="C35" s="128"/>
      <c r="D35" s="128"/>
      <c r="E35" s="128"/>
      <c r="F35" s="128"/>
      <c r="G35" s="129"/>
      <c r="I35" s="60"/>
    </row>
    <row r="36" spans="2:20" ht="20.100000000000001" customHeight="1">
      <c r="B36" s="65" t="str" cm="1">
        <f t="array" ref="B36:B42">IFERROR(_xlfn.UNIQUE(_xlfn._xlws.FILTER('Scoring Overview'!B15:B23, 'Scoring Overview'!E15:E23="High")), "")</f>
        <v>Stakeholder &amp; Community Engagement</v>
      </c>
      <c r="D36" s="98"/>
      <c r="I36" s="28" t="str">
        <f t="shared" ref="I36:I40" si="1">IF(COUNTA(B36:B36)=0, "Hide", "Show")</f>
        <v>Show</v>
      </c>
    </row>
    <row r="37" spans="2:20" ht="20.100000000000001" customHeight="1">
      <c r="B37" s="65" t="str">
        <v>Governance &amp; Policy</v>
      </c>
      <c r="D37" s="18"/>
      <c r="I37" s="28" t="str">
        <f t="shared" si="1"/>
        <v>Show</v>
      </c>
    </row>
    <row r="38" spans="2:20" ht="20.100000000000001" customHeight="1">
      <c r="B38" s="65" t="str">
        <v>Political &amp; Institutional Support</v>
      </c>
      <c r="D38" s="18"/>
      <c r="I38" s="28" t="str">
        <f t="shared" si="1"/>
        <v>Show</v>
      </c>
      <c r="K38" s="124" t="s">
        <v>627</v>
      </c>
      <c r="L38" s="125"/>
      <c r="M38" s="125"/>
      <c r="N38" s="125"/>
      <c r="O38" s="125"/>
      <c r="P38" s="125"/>
      <c r="Q38" s="125"/>
      <c r="R38" s="125"/>
      <c r="S38" s="125"/>
      <c r="T38" s="126"/>
    </row>
    <row r="39" spans="2:20" ht="20.100000000000001" customHeight="1">
      <c r="B39" s="65" t="str">
        <v>Technical &amp; Infrastructure Readiness</v>
      </c>
      <c r="D39" s="97"/>
      <c r="I39" s="28" t="str">
        <f t="shared" si="1"/>
        <v>Show</v>
      </c>
      <c r="K39" s="133"/>
      <c r="L39" s="130"/>
      <c r="M39" s="130"/>
      <c r="N39" s="130"/>
      <c r="O39" s="130"/>
      <c r="P39" s="130"/>
      <c r="Q39" s="130"/>
      <c r="R39" s="130"/>
      <c r="S39" s="130"/>
      <c r="T39" s="134"/>
    </row>
    <row r="40" spans="2:20" ht="20.100000000000001" customHeight="1">
      <c r="B40" s="65" t="str">
        <v>Monitoring &amp; Evaluation</v>
      </c>
      <c r="D40" s="97"/>
      <c r="I40" s="28" t="str">
        <f t="shared" si="1"/>
        <v>Show</v>
      </c>
      <c r="K40" s="133"/>
      <c r="L40" s="130"/>
      <c r="M40" s="130"/>
      <c r="N40" s="130"/>
      <c r="O40" s="130"/>
      <c r="P40" s="130"/>
      <c r="Q40" s="130"/>
      <c r="R40" s="130"/>
      <c r="S40" s="130"/>
      <c r="T40" s="134"/>
    </row>
    <row r="41" spans="2:20" ht="20.100000000000001" customHeight="1">
      <c r="B41" s="65" t="str">
        <v>Financial &amp; Economic</v>
      </c>
      <c r="I41" s="28" t="str">
        <f t="shared" ref="I41:I44" si="2">IF(COUNTA(B41:B41)=0, "Hide", "Show")</f>
        <v>Show</v>
      </c>
      <c r="K41" s="133"/>
      <c r="L41" s="130"/>
      <c r="M41" s="130"/>
      <c r="N41" s="130"/>
      <c r="O41" s="130"/>
      <c r="P41" s="130"/>
      <c r="Q41" s="130"/>
      <c r="R41" s="130"/>
      <c r="S41" s="130"/>
      <c r="T41" s="134"/>
    </row>
    <row r="42" spans="2:20" ht="20.100000000000001" customHeight="1">
      <c r="B42" s="65" t="str">
        <v>Planning &amp; Risk Management</v>
      </c>
      <c r="I42" s="28" t="str">
        <f t="shared" si="2"/>
        <v>Show</v>
      </c>
      <c r="K42" s="127"/>
      <c r="L42" s="128"/>
      <c r="M42" s="128"/>
      <c r="N42" s="128"/>
      <c r="O42" s="128"/>
      <c r="P42" s="128"/>
      <c r="Q42" s="128"/>
      <c r="R42" s="128"/>
      <c r="S42" s="128"/>
      <c r="T42" s="129"/>
    </row>
    <row r="43" spans="2:20" ht="20.100000000000001" customHeight="1">
      <c r="B43" s="65"/>
      <c r="I43" s="28" t="str">
        <f t="shared" si="2"/>
        <v>Hide</v>
      </c>
    </row>
    <row r="44" spans="2:20" ht="20.100000000000001" customHeight="1">
      <c r="B44" s="65"/>
      <c r="I44" s="28" t="str">
        <f t="shared" si="2"/>
        <v>Hide</v>
      </c>
    </row>
    <row r="45" spans="2:20">
      <c r="B45" s="42"/>
    </row>
  </sheetData>
  <mergeCells count="4">
    <mergeCell ref="B33:G35"/>
    <mergeCell ref="A6:G9"/>
    <mergeCell ref="A26:G29"/>
    <mergeCell ref="K38:T42"/>
  </mergeCells>
  <conditionalFormatting sqref="B36:B44">
    <cfRule type="expression" dxfId="5" priority="6">
      <formula>$I36="Hide"</formula>
    </cfRule>
  </conditionalFormatting>
  <conditionalFormatting sqref="B15:E23">
    <cfRule type="expression" dxfId="4" priority="126">
      <formula>$I15="Hide"</formula>
    </cfRule>
  </conditionalFormatting>
  <conditionalFormatting sqref="D15:D23">
    <cfRule type="colorScale" priority="4">
      <colorScale>
        <cfvo type="min"/>
        <cfvo type="percentile" val="50"/>
        <cfvo type="max"/>
        <color theme="5" tint="0.79998168889431442"/>
        <color theme="5" tint="0.39997558519241921"/>
        <color theme="5"/>
      </colorScale>
    </cfRule>
  </conditionalFormatting>
  <conditionalFormatting sqref="E15:E23">
    <cfRule type="containsText" dxfId="3" priority="1" operator="containsText" text="High">
      <formula>NOT(ISERROR(SEARCH("High",E15)))</formula>
    </cfRule>
    <cfRule type="containsText" dxfId="2" priority="2" operator="containsText" text="Low">
      <formula>NOT(ISERROR(SEARCH("Low",E15)))</formula>
    </cfRule>
  </conditionalFormatting>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691-9C9F-1A40-A75E-41D02C6C759D}">
  <sheetPr>
    <tabColor theme="6" tint="0.59999389629810485"/>
  </sheetPr>
  <dimension ref="B2:J212"/>
  <sheetViews>
    <sheetView zoomScaleNormal="100" workbookViewId="0"/>
  </sheetViews>
  <sheetFormatPr baseColWidth="10" defaultColWidth="10.85546875" defaultRowHeight="16.5"/>
  <cols>
    <col min="1" max="1" width="10.85546875" style="21"/>
    <col min="2" max="2" width="37.42578125" style="21" bestFit="1" customWidth="1"/>
    <col min="3" max="3" width="46.28515625" style="21" customWidth="1"/>
    <col min="4" max="4" width="49.140625" style="21" customWidth="1"/>
    <col min="5" max="5" width="47.42578125" style="21" customWidth="1"/>
    <col min="6" max="6" width="63.85546875" style="21" customWidth="1"/>
    <col min="7" max="8" width="11.7109375" style="21" bestFit="1" customWidth="1"/>
    <col min="9" max="16384" width="10.85546875" style="21"/>
  </cols>
  <sheetData>
    <row r="2" spans="2:4">
      <c r="B2" s="20" t="s">
        <v>165</v>
      </c>
    </row>
    <row r="3" spans="2:4">
      <c r="B3" s="20" t="s">
        <v>496</v>
      </c>
      <c r="C3" s="20" t="s">
        <v>492</v>
      </c>
      <c r="D3" s="20" t="s">
        <v>141</v>
      </c>
    </row>
    <row r="5" spans="2:4" ht="33">
      <c r="B5" s="17" t="s">
        <v>6</v>
      </c>
      <c r="C5" s="17" t="s">
        <v>5</v>
      </c>
      <c r="D5" s="17" t="s">
        <v>493</v>
      </c>
    </row>
    <row r="6" spans="2:4" ht="66">
      <c r="B6" s="17" t="s">
        <v>11</v>
      </c>
      <c r="C6" s="17" t="s">
        <v>10</v>
      </c>
      <c r="D6" s="17" t="s">
        <v>498</v>
      </c>
    </row>
    <row r="7" spans="2:4" ht="33">
      <c r="B7" s="17" t="s">
        <v>9</v>
      </c>
      <c r="C7" s="17" t="s">
        <v>8</v>
      </c>
      <c r="D7" s="17" t="s">
        <v>497</v>
      </c>
    </row>
    <row r="8" spans="2:4" ht="49.5">
      <c r="B8" s="17" t="s">
        <v>35</v>
      </c>
      <c r="C8" s="17" t="s">
        <v>499</v>
      </c>
      <c r="D8" s="17" t="s">
        <v>500</v>
      </c>
    </row>
    <row r="9" spans="2:4" ht="115.5">
      <c r="B9" s="17" t="s">
        <v>40</v>
      </c>
      <c r="C9" s="17" t="s">
        <v>39</v>
      </c>
      <c r="D9" s="17" t="s">
        <v>494</v>
      </c>
    </row>
    <row r="10" spans="2:4" ht="82.5">
      <c r="B10" s="17" t="s">
        <v>15</v>
      </c>
      <c r="C10" s="17" t="s">
        <v>14</v>
      </c>
      <c r="D10" s="17" t="s">
        <v>502</v>
      </c>
    </row>
    <row r="11" spans="2:4" ht="82.5">
      <c r="B11" s="17" t="s">
        <v>27</v>
      </c>
      <c r="C11" s="17" t="s">
        <v>504</v>
      </c>
      <c r="D11" s="17" t="s">
        <v>505</v>
      </c>
    </row>
    <row r="12" spans="2:4" ht="66">
      <c r="B12" s="17" t="s">
        <v>13</v>
      </c>
      <c r="C12" s="17" t="s">
        <v>12</v>
      </c>
      <c r="D12" s="17" t="s">
        <v>501</v>
      </c>
    </row>
    <row r="13" spans="2:4" ht="66">
      <c r="B13" s="17" t="s">
        <v>24</v>
      </c>
      <c r="C13" s="17" t="s">
        <v>514</v>
      </c>
      <c r="D13" s="17" t="s">
        <v>515</v>
      </c>
    </row>
    <row r="14" spans="2:4" ht="49.5">
      <c r="B14" s="17" t="s">
        <v>22</v>
      </c>
      <c r="C14" s="17" t="s">
        <v>21</v>
      </c>
      <c r="D14" s="17" t="s">
        <v>513</v>
      </c>
    </row>
    <row r="15" spans="2:4" ht="49.5">
      <c r="B15" s="17" t="s">
        <v>169</v>
      </c>
      <c r="C15" s="17" t="s">
        <v>508</v>
      </c>
      <c r="D15" s="17" t="s">
        <v>509</v>
      </c>
    </row>
    <row r="16" spans="2:4" ht="49.5">
      <c r="B16" s="17" t="s">
        <v>4</v>
      </c>
      <c r="C16" s="17" t="s">
        <v>3</v>
      </c>
      <c r="D16" s="17" t="s">
        <v>495</v>
      </c>
    </row>
    <row r="17" spans="2:4" ht="132">
      <c r="B17" s="17" t="s">
        <v>20</v>
      </c>
      <c r="C17" s="17" t="s">
        <v>19</v>
      </c>
      <c r="D17" s="17" t="s">
        <v>503</v>
      </c>
    </row>
    <row r="18" spans="2:4" ht="49.5">
      <c r="B18" s="17" t="s">
        <v>17</v>
      </c>
      <c r="C18" s="17" t="s">
        <v>511</v>
      </c>
      <c r="D18" s="17" t="s">
        <v>512</v>
      </c>
    </row>
    <row r="19" spans="2:4" ht="49.5">
      <c r="B19" s="17" t="s">
        <v>29</v>
      </c>
      <c r="C19" s="17" t="s">
        <v>506</v>
      </c>
      <c r="D19" s="17" t="s">
        <v>507</v>
      </c>
    </row>
    <row r="20" spans="2:4" ht="49.5">
      <c r="B20" s="17" t="s">
        <v>306</v>
      </c>
      <c r="C20" s="17" t="s">
        <v>516</v>
      </c>
      <c r="D20" s="17" t="s">
        <v>517</v>
      </c>
    </row>
    <row r="21" spans="2:4" ht="33">
      <c r="B21" s="17" t="s">
        <v>37</v>
      </c>
      <c r="C21" s="17" t="s">
        <v>36</v>
      </c>
      <c r="D21" s="17" t="s">
        <v>510</v>
      </c>
    </row>
    <row r="23" spans="2:4">
      <c r="B23" s="42" t="s">
        <v>131</v>
      </c>
      <c r="C23" s="20" t="s">
        <v>414</v>
      </c>
    </row>
    <row r="24" spans="2:4" ht="82.5">
      <c r="B24" s="18" t="s">
        <v>369</v>
      </c>
      <c r="C24" s="17" t="s">
        <v>520</v>
      </c>
    </row>
    <row r="25" spans="2:4" ht="82.5">
      <c r="B25" s="18" t="s">
        <v>366</v>
      </c>
      <c r="C25" s="17" t="s">
        <v>521</v>
      </c>
    </row>
    <row r="26" spans="2:4" ht="82.5">
      <c r="B26" s="18" t="s">
        <v>373</v>
      </c>
      <c r="C26" s="17" t="s">
        <v>522</v>
      </c>
    </row>
    <row r="27" spans="2:4" ht="66">
      <c r="B27" s="18" t="s">
        <v>376</v>
      </c>
      <c r="C27" s="17" t="s">
        <v>523</v>
      </c>
    </row>
    <row r="28" spans="2:4" ht="66">
      <c r="B28" s="18" t="s">
        <v>374</v>
      </c>
      <c r="C28" s="17" t="s">
        <v>524</v>
      </c>
    </row>
    <row r="29" spans="2:4" ht="82.5">
      <c r="B29" s="18" t="s">
        <v>372</v>
      </c>
      <c r="C29" s="17" t="s">
        <v>525</v>
      </c>
    </row>
    <row r="30" spans="2:4" ht="66">
      <c r="B30" s="18" t="s">
        <v>144</v>
      </c>
      <c r="C30" s="17" t="s">
        <v>526</v>
      </c>
    </row>
    <row r="31" spans="2:4" ht="66">
      <c r="B31" s="18" t="s">
        <v>367</v>
      </c>
      <c r="C31" s="17" t="s">
        <v>527</v>
      </c>
    </row>
    <row r="32" spans="2:4" ht="66">
      <c r="B32" s="18" t="s">
        <v>375</v>
      </c>
      <c r="C32" s="17" t="s">
        <v>528</v>
      </c>
    </row>
    <row r="33" spans="2:9" ht="66">
      <c r="B33" s="18" t="s">
        <v>371</v>
      </c>
      <c r="C33" s="17" t="s">
        <v>529</v>
      </c>
    </row>
    <row r="34" spans="2:9" ht="66">
      <c r="B34" s="18" t="s">
        <v>234</v>
      </c>
      <c r="C34" s="17" t="s">
        <v>530</v>
      </c>
    </row>
    <row r="35" spans="2:9" ht="66">
      <c r="B35" s="18" t="s">
        <v>145</v>
      </c>
      <c r="C35" s="17" t="s">
        <v>531</v>
      </c>
    </row>
    <row r="36" spans="2:9">
      <c r="B36" s="18"/>
      <c r="C36" s="17"/>
    </row>
    <row r="37" spans="2:9">
      <c r="B37" s="43" t="s">
        <v>632</v>
      </c>
      <c r="C37" s="17"/>
    </row>
    <row r="38" spans="2:9" ht="49.5">
      <c r="B38" s="18" t="s">
        <v>6</v>
      </c>
      <c r="C38" s="17" t="s">
        <v>633</v>
      </c>
    </row>
    <row r="39" spans="2:9" ht="115.5">
      <c r="B39" s="18" t="s">
        <v>27</v>
      </c>
      <c r="C39" s="17" t="s">
        <v>540</v>
      </c>
    </row>
    <row r="40" spans="2:9" ht="99">
      <c r="B40" s="18" t="s">
        <v>29</v>
      </c>
      <c r="C40" s="17" t="s">
        <v>555</v>
      </c>
    </row>
    <row r="42" spans="2:9">
      <c r="B42" s="43" t="s">
        <v>129</v>
      </c>
      <c r="C42" s="43" t="s">
        <v>131</v>
      </c>
      <c r="D42" s="43" t="s">
        <v>130</v>
      </c>
      <c r="E42" s="43" t="s">
        <v>141</v>
      </c>
      <c r="F42" s="43" t="s">
        <v>166</v>
      </c>
      <c r="G42" s="43" t="s">
        <v>167</v>
      </c>
      <c r="H42" s="44"/>
    </row>
    <row r="43" spans="2:9" ht="99">
      <c r="B43" s="17" t="s">
        <v>6</v>
      </c>
      <c r="C43" s="17" t="s">
        <v>369</v>
      </c>
      <c r="D43" s="17" t="s">
        <v>171</v>
      </c>
      <c r="E43" s="17" t="s">
        <v>594</v>
      </c>
      <c r="F43" s="17" t="s">
        <v>595</v>
      </c>
      <c r="G43" s="70">
        <v>0.12</v>
      </c>
      <c r="H43" s="32"/>
      <c r="I43" s="31"/>
    </row>
    <row r="44" spans="2:9" ht="66">
      <c r="B44" s="17" t="s">
        <v>6</v>
      </c>
      <c r="C44" s="17" t="s">
        <v>369</v>
      </c>
      <c r="D44" s="17" t="s">
        <v>176</v>
      </c>
      <c r="E44" s="17" t="s">
        <v>177</v>
      </c>
      <c r="F44" s="17" t="s">
        <v>178</v>
      </c>
      <c r="G44" s="70">
        <v>0.05</v>
      </c>
      <c r="H44" s="32"/>
      <c r="I44" s="31"/>
    </row>
    <row r="45" spans="2:9" ht="66">
      <c r="B45" s="17" t="s">
        <v>6</v>
      </c>
      <c r="C45" s="17" t="s">
        <v>366</v>
      </c>
      <c r="D45" s="17" t="s">
        <v>173</v>
      </c>
      <c r="E45" s="17" t="s">
        <v>182</v>
      </c>
      <c r="F45" s="17" t="s">
        <v>183</v>
      </c>
      <c r="G45" s="70">
        <v>0.11</v>
      </c>
      <c r="I45" s="31"/>
    </row>
    <row r="46" spans="2:9" ht="49.5">
      <c r="B46" s="17" t="s">
        <v>6</v>
      </c>
      <c r="C46" s="17" t="s">
        <v>373</v>
      </c>
      <c r="D46" s="17" t="s">
        <v>135</v>
      </c>
      <c r="E46" s="17" t="s">
        <v>175</v>
      </c>
      <c r="F46" s="17" t="s">
        <v>181</v>
      </c>
      <c r="G46" s="70">
        <v>0.11</v>
      </c>
      <c r="I46" s="31"/>
    </row>
    <row r="47" spans="2:9" ht="33">
      <c r="B47" s="17" t="s">
        <v>6</v>
      </c>
      <c r="C47" s="17" t="s">
        <v>376</v>
      </c>
      <c r="D47" s="17" t="s">
        <v>618</v>
      </c>
      <c r="E47" s="17" t="s">
        <v>386</v>
      </c>
      <c r="F47" s="17" t="s">
        <v>591</v>
      </c>
      <c r="G47" s="70">
        <v>0.13</v>
      </c>
      <c r="I47" s="31"/>
    </row>
    <row r="48" spans="2:9" ht="82.5">
      <c r="B48" s="17" t="s">
        <v>6</v>
      </c>
      <c r="C48" s="17" t="s">
        <v>376</v>
      </c>
      <c r="D48" s="17" t="s">
        <v>170</v>
      </c>
      <c r="E48" s="17" t="s">
        <v>598</v>
      </c>
      <c r="F48" s="17" t="s">
        <v>599</v>
      </c>
      <c r="G48" s="70">
        <v>0.11</v>
      </c>
      <c r="I48" s="31"/>
    </row>
    <row r="49" spans="2:10" ht="82.5">
      <c r="B49" s="17" t="s">
        <v>6</v>
      </c>
      <c r="C49" s="17" t="s">
        <v>374</v>
      </c>
      <c r="D49" s="17" t="s">
        <v>172</v>
      </c>
      <c r="E49" s="17" t="s">
        <v>596</v>
      </c>
      <c r="F49" s="17" t="s">
        <v>597</v>
      </c>
      <c r="G49" s="70">
        <v>0.12</v>
      </c>
      <c r="I49" s="31"/>
    </row>
    <row r="50" spans="2:10" ht="66">
      <c r="B50" s="17" t="s">
        <v>6</v>
      </c>
      <c r="C50" s="17" t="s">
        <v>372</v>
      </c>
      <c r="D50" s="17" t="s">
        <v>174</v>
      </c>
      <c r="E50" s="17" t="s">
        <v>592</v>
      </c>
      <c r="F50" s="17" t="s">
        <v>593</v>
      </c>
      <c r="G50" s="70">
        <v>0.13</v>
      </c>
      <c r="I50" s="31"/>
    </row>
    <row r="51" spans="2:10" ht="66">
      <c r="B51" s="17" t="s">
        <v>6</v>
      </c>
      <c r="C51" s="22" t="s">
        <v>372</v>
      </c>
      <c r="D51" s="17" t="s">
        <v>184</v>
      </c>
      <c r="E51" s="17" t="s">
        <v>179</v>
      </c>
      <c r="F51" s="17" t="s">
        <v>180</v>
      </c>
      <c r="G51" s="70">
        <v>0.12</v>
      </c>
      <c r="I51" s="31"/>
    </row>
    <row r="52" spans="2:10" ht="49.5">
      <c r="B52" s="22" t="s">
        <v>11</v>
      </c>
      <c r="C52" s="17" t="s">
        <v>369</v>
      </c>
      <c r="D52" s="17" t="s">
        <v>267</v>
      </c>
      <c r="E52" s="17" t="s">
        <v>394</v>
      </c>
      <c r="F52" s="17" t="s">
        <v>395</v>
      </c>
      <c r="G52" s="23">
        <v>0.05</v>
      </c>
      <c r="I52" s="31"/>
    </row>
    <row r="53" spans="2:10" ht="99">
      <c r="B53" s="22" t="s">
        <v>11</v>
      </c>
      <c r="C53" s="17" t="s">
        <v>369</v>
      </c>
      <c r="D53" s="17" t="s">
        <v>151</v>
      </c>
      <c r="E53" s="17" t="s">
        <v>454</v>
      </c>
      <c r="F53" s="17" t="s">
        <v>584</v>
      </c>
      <c r="G53" s="87">
        <v>0.05</v>
      </c>
      <c r="I53" s="31"/>
    </row>
    <row r="54" spans="2:10" ht="49.5">
      <c r="B54" s="22" t="s">
        <v>11</v>
      </c>
      <c r="C54" s="17" t="s">
        <v>366</v>
      </c>
      <c r="D54" s="21" t="s">
        <v>401</v>
      </c>
      <c r="E54" s="17" t="s">
        <v>399</v>
      </c>
      <c r="F54" s="17" t="s">
        <v>400</v>
      </c>
      <c r="G54" s="23">
        <v>0.15</v>
      </c>
      <c r="I54" s="31"/>
    </row>
    <row r="55" spans="2:10" ht="49.5">
      <c r="B55" s="22" t="s">
        <v>11</v>
      </c>
      <c r="C55" s="17" t="s">
        <v>144</v>
      </c>
      <c r="D55" s="17" t="s">
        <v>396</v>
      </c>
      <c r="E55" s="17" t="s">
        <v>397</v>
      </c>
      <c r="F55" s="17" t="s">
        <v>398</v>
      </c>
      <c r="G55" s="23">
        <v>0.15</v>
      </c>
      <c r="I55" s="31"/>
    </row>
    <row r="56" spans="2:10" ht="49.5">
      <c r="B56" s="22" t="s">
        <v>11</v>
      </c>
      <c r="C56" s="17" t="s">
        <v>144</v>
      </c>
      <c r="D56" s="17" t="s">
        <v>136</v>
      </c>
      <c r="E56" s="17" t="s">
        <v>453</v>
      </c>
      <c r="F56" s="17" t="s">
        <v>452</v>
      </c>
      <c r="G56" s="23">
        <v>0.05</v>
      </c>
      <c r="I56" s="31"/>
    </row>
    <row r="57" spans="2:10" ht="49.5">
      <c r="B57" s="22" t="s">
        <v>11</v>
      </c>
      <c r="C57" s="32" t="s">
        <v>374</v>
      </c>
      <c r="D57" s="21" t="s">
        <v>391</v>
      </c>
      <c r="E57" s="32" t="s">
        <v>392</v>
      </c>
      <c r="F57" s="32" t="s">
        <v>393</v>
      </c>
      <c r="G57" s="23">
        <v>0.1</v>
      </c>
      <c r="I57" s="31"/>
    </row>
    <row r="58" spans="2:10" ht="49.5">
      <c r="B58" s="22" t="s">
        <v>11</v>
      </c>
      <c r="C58" s="32" t="s">
        <v>372</v>
      </c>
      <c r="D58" s="21" t="s">
        <v>390</v>
      </c>
      <c r="E58" s="32" t="s">
        <v>388</v>
      </c>
      <c r="F58" s="32" t="s">
        <v>389</v>
      </c>
      <c r="G58" s="23">
        <v>0.25</v>
      </c>
      <c r="I58" s="31"/>
    </row>
    <row r="59" spans="2:10" ht="99">
      <c r="B59" s="22" t="s">
        <v>11</v>
      </c>
      <c r="C59" s="17" t="s">
        <v>372</v>
      </c>
      <c r="D59" s="17" t="s">
        <v>158</v>
      </c>
      <c r="E59" s="17" t="s">
        <v>159</v>
      </c>
      <c r="F59" s="17" t="s">
        <v>160</v>
      </c>
      <c r="G59" s="23">
        <v>0.2</v>
      </c>
      <c r="I59" s="31"/>
    </row>
    <row r="60" spans="2:10" ht="82.5">
      <c r="B60" s="22" t="s">
        <v>9</v>
      </c>
      <c r="C60" s="22" t="s">
        <v>369</v>
      </c>
      <c r="D60" s="17" t="s">
        <v>151</v>
      </c>
      <c r="E60" s="17" t="s">
        <v>156</v>
      </c>
      <c r="F60" s="17" t="s">
        <v>153</v>
      </c>
      <c r="G60" s="71">
        <v>0.15</v>
      </c>
    </row>
    <row r="61" spans="2:10" ht="66">
      <c r="B61" s="22" t="s">
        <v>9</v>
      </c>
      <c r="C61" s="17" t="s">
        <v>366</v>
      </c>
      <c r="D61" s="17" t="s">
        <v>140</v>
      </c>
      <c r="E61" s="17" t="s">
        <v>457</v>
      </c>
      <c r="F61" s="17" t="s">
        <v>458</v>
      </c>
      <c r="G61" s="71">
        <v>0.05</v>
      </c>
      <c r="J61" s="23"/>
    </row>
    <row r="62" spans="2:10" ht="49.5">
      <c r="B62" s="22" t="s">
        <v>9</v>
      </c>
      <c r="C62" s="17" t="s">
        <v>374</v>
      </c>
      <c r="D62" s="17" t="s">
        <v>147</v>
      </c>
      <c r="E62" s="17" t="s">
        <v>148</v>
      </c>
      <c r="F62" s="17" t="s">
        <v>149</v>
      </c>
      <c r="G62" s="71">
        <v>0.1</v>
      </c>
    </row>
    <row r="63" spans="2:10" ht="33">
      <c r="B63" s="22" t="s">
        <v>9</v>
      </c>
      <c r="C63" s="17" t="s">
        <v>372</v>
      </c>
      <c r="D63" s="17" t="s">
        <v>146</v>
      </c>
      <c r="E63" s="17" t="s">
        <v>154</v>
      </c>
      <c r="F63" s="17" t="s">
        <v>155</v>
      </c>
      <c r="G63" s="71">
        <v>0.25</v>
      </c>
    </row>
    <row r="64" spans="2:10" ht="82.5">
      <c r="B64" s="22" t="s">
        <v>9</v>
      </c>
      <c r="C64" s="17" t="s">
        <v>372</v>
      </c>
      <c r="D64" s="17" t="s">
        <v>459</v>
      </c>
      <c r="E64" s="17" t="s">
        <v>460</v>
      </c>
      <c r="F64" s="17" t="s">
        <v>461</v>
      </c>
      <c r="G64" s="71">
        <v>0.25</v>
      </c>
    </row>
    <row r="65" spans="2:10" ht="82.5">
      <c r="B65" s="22" t="s">
        <v>9</v>
      </c>
      <c r="C65" s="22" t="s">
        <v>375</v>
      </c>
      <c r="D65" s="17" t="s">
        <v>150</v>
      </c>
      <c r="E65" s="17" t="s">
        <v>455</v>
      </c>
      <c r="F65" s="17" t="s">
        <v>456</v>
      </c>
      <c r="G65" s="71">
        <v>0.2</v>
      </c>
      <c r="J65" s="23"/>
    </row>
    <row r="66" spans="2:10" ht="49.5">
      <c r="B66" s="17" t="s">
        <v>35</v>
      </c>
      <c r="C66" s="17" t="s">
        <v>369</v>
      </c>
      <c r="D66" s="17" t="s">
        <v>282</v>
      </c>
      <c r="E66" s="17" t="s">
        <v>283</v>
      </c>
      <c r="F66" s="17" t="s">
        <v>284</v>
      </c>
      <c r="G66" s="56">
        <v>0.1</v>
      </c>
      <c r="H66" s="23"/>
      <c r="I66" s="69"/>
    </row>
    <row r="67" spans="2:10" ht="82.5">
      <c r="B67" s="17" t="s">
        <v>35</v>
      </c>
      <c r="C67" s="17" t="s">
        <v>366</v>
      </c>
      <c r="D67" s="17" t="s">
        <v>473</v>
      </c>
      <c r="E67" s="17" t="s">
        <v>474</v>
      </c>
      <c r="F67" s="17" t="s">
        <v>475</v>
      </c>
      <c r="G67" s="56">
        <v>0.1</v>
      </c>
    </row>
    <row r="68" spans="2:10" ht="49.5">
      <c r="B68" s="17" t="s">
        <v>35</v>
      </c>
      <c r="C68" s="17" t="s">
        <v>366</v>
      </c>
      <c r="D68" s="17" t="s">
        <v>260</v>
      </c>
      <c r="E68" s="17" t="s">
        <v>261</v>
      </c>
      <c r="F68" s="17" t="s">
        <v>262</v>
      </c>
      <c r="G68" s="56">
        <v>0.08</v>
      </c>
    </row>
    <row r="69" spans="2:10" ht="49.5">
      <c r="B69" s="17" t="s">
        <v>35</v>
      </c>
      <c r="C69" s="17" t="s">
        <v>366</v>
      </c>
      <c r="D69" s="17" t="s">
        <v>268</v>
      </c>
      <c r="E69" s="17" t="s">
        <v>269</v>
      </c>
      <c r="F69" s="17" t="s">
        <v>270</v>
      </c>
      <c r="G69" s="56">
        <v>0.08</v>
      </c>
    </row>
    <row r="70" spans="2:10" ht="49.5">
      <c r="B70" s="17" t="s">
        <v>35</v>
      </c>
      <c r="C70" s="22" t="s">
        <v>234</v>
      </c>
      <c r="D70" s="17" t="s">
        <v>277</v>
      </c>
      <c r="E70" s="17" t="s">
        <v>278</v>
      </c>
      <c r="F70" s="17" t="s">
        <v>279</v>
      </c>
      <c r="G70" s="56">
        <v>0.06</v>
      </c>
    </row>
    <row r="71" spans="2:10" ht="49.5">
      <c r="B71" s="17" t="s">
        <v>35</v>
      </c>
      <c r="C71" s="17" t="s">
        <v>371</v>
      </c>
      <c r="D71" s="17" t="s">
        <v>271</v>
      </c>
      <c r="E71" s="17" t="s">
        <v>272</v>
      </c>
      <c r="F71" s="17" t="s">
        <v>273</v>
      </c>
      <c r="G71" s="56">
        <v>0.1</v>
      </c>
    </row>
    <row r="72" spans="2:10" ht="49.5">
      <c r="B72" s="17" t="s">
        <v>35</v>
      </c>
      <c r="C72" s="17" t="s">
        <v>371</v>
      </c>
      <c r="D72" s="17" t="s">
        <v>257</v>
      </c>
      <c r="E72" s="17" t="s">
        <v>258</v>
      </c>
      <c r="F72" s="17" t="s">
        <v>259</v>
      </c>
      <c r="G72" s="56">
        <v>0.08</v>
      </c>
    </row>
    <row r="73" spans="2:10" ht="44.1" customHeight="1">
      <c r="B73" s="17" t="s">
        <v>35</v>
      </c>
      <c r="C73" s="17" t="s">
        <v>372</v>
      </c>
      <c r="D73" s="17" t="s">
        <v>143</v>
      </c>
      <c r="E73" s="17" t="s">
        <v>477</v>
      </c>
      <c r="F73" s="17" t="s">
        <v>476</v>
      </c>
      <c r="G73" s="56">
        <v>0.08</v>
      </c>
    </row>
    <row r="74" spans="2:10" ht="49.5">
      <c r="B74" s="17" t="s">
        <v>35</v>
      </c>
      <c r="C74" s="17" t="s">
        <v>372</v>
      </c>
      <c r="D74" s="17" t="s">
        <v>280</v>
      </c>
      <c r="E74" s="17" t="s">
        <v>281</v>
      </c>
      <c r="F74" s="17" t="s">
        <v>472</v>
      </c>
      <c r="G74" s="56">
        <v>0.08</v>
      </c>
    </row>
    <row r="75" spans="2:10" ht="49.5">
      <c r="B75" s="17" t="s">
        <v>35</v>
      </c>
      <c r="C75" s="17" t="s">
        <v>375</v>
      </c>
      <c r="D75" s="17" t="s">
        <v>263</v>
      </c>
      <c r="E75" s="17" t="s">
        <v>606</v>
      </c>
      <c r="F75" s="17" t="s">
        <v>607</v>
      </c>
      <c r="G75" s="56">
        <v>0.08</v>
      </c>
    </row>
    <row r="76" spans="2:10" ht="49.5">
      <c r="B76" s="17" t="s">
        <v>35</v>
      </c>
      <c r="C76" s="22" t="s">
        <v>375</v>
      </c>
      <c r="D76" s="17" t="s">
        <v>264</v>
      </c>
      <c r="E76" s="17" t="s">
        <v>265</v>
      </c>
      <c r="F76" s="17" t="s">
        <v>266</v>
      </c>
      <c r="G76" s="56">
        <v>0.08</v>
      </c>
    </row>
    <row r="77" spans="2:10" ht="49.5">
      <c r="B77" s="17" t="s">
        <v>35</v>
      </c>
      <c r="C77" s="22" t="s">
        <v>375</v>
      </c>
      <c r="D77" s="17" t="s">
        <v>274</v>
      </c>
      <c r="E77" s="17" t="s">
        <v>275</v>
      </c>
      <c r="F77" s="17" t="s">
        <v>276</v>
      </c>
      <c r="G77" s="56">
        <v>0.08</v>
      </c>
    </row>
    <row r="78" spans="2:10" ht="49.5">
      <c r="B78" s="17" t="s">
        <v>40</v>
      </c>
      <c r="C78" s="17" t="s">
        <v>145</v>
      </c>
      <c r="D78" s="17" t="s">
        <v>353</v>
      </c>
      <c r="E78" s="17" t="s">
        <v>354</v>
      </c>
      <c r="F78" s="17" t="s">
        <v>355</v>
      </c>
      <c r="G78" s="86">
        <v>0.1</v>
      </c>
    </row>
    <row r="79" spans="2:10" ht="49.5">
      <c r="B79" s="17" t="s">
        <v>40</v>
      </c>
      <c r="C79" s="17" t="s">
        <v>369</v>
      </c>
      <c r="D79" s="17" t="s">
        <v>342</v>
      </c>
      <c r="E79" s="17" t="s">
        <v>343</v>
      </c>
      <c r="F79" s="17" t="s">
        <v>344</v>
      </c>
      <c r="G79" s="86">
        <v>0.1</v>
      </c>
    </row>
    <row r="80" spans="2:10" ht="49.5">
      <c r="B80" s="17" t="s">
        <v>40</v>
      </c>
      <c r="C80" s="17" t="s">
        <v>369</v>
      </c>
      <c r="D80" s="17" t="s">
        <v>267</v>
      </c>
      <c r="E80" s="17" t="s">
        <v>356</v>
      </c>
      <c r="F80" s="17" t="s">
        <v>357</v>
      </c>
      <c r="G80" s="86">
        <v>0.09</v>
      </c>
    </row>
    <row r="81" spans="2:7" ht="33">
      <c r="B81" s="17" t="s">
        <v>40</v>
      </c>
      <c r="C81" s="22" t="s">
        <v>366</v>
      </c>
      <c r="D81" s="17" t="s">
        <v>358</v>
      </c>
      <c r="E81" s="17" t="s">
        <v>359</v>
      </c>
      <c r="F81" s="17" t="s">
        <v>360</v>
      </c>
      <c r="G81" s="86">
        <v>0.11</v>
      </c>
    </row>
    <row r="82" spans="2:7" ht="49.5">
      <c r="B82" s="17" t="s">
        <v>40</v>
      </c>
      <c r="C82" s="17" t="s">
        <v>373</v>
      </c>
      <c r="D82" s="17" t="s">
        <v>363</v>
      </c>
      <c r="E82" s="17" t="s">
        <v>364</v>
      </c>
      <c r="F82" s="17" t="s">
        <v>365</v>
      </c>
      <c r="G82" s="86">
        <v>0.11</v>
      </c>
    </row>
    <row r="83" spans="2:7" ht="33">
      <c r="B83" s="17" t="s">
        <v>40</v>
      </c>
      <c r="C83" s="17" t="s">
        <v>374</v>
      </c>
      <c r="D83" s="17" t="s">
        <v>345</v>
      </c>
      <c r="E83" s="17" t="s">
        <v>346</v>
      </c>
      <c r="F83" s="17" t="s">
        <v>347</v>
      </c>
      <c r="G83" s="86">
        <v>0.11</v>
      </c>
    </row>
    <row r="84" spans="2:7" ht="49.5">
      <c r="B84" s="17" t="s">
        <v>40</v>
      </c>
      <c r="C84" s="17" t="s">
        <v>371</v>
      </c>
      <c r="D84" s="17" t="s">
        <v>339</v>
      </c>
      <c r="E84" s="17" t="s">
        <v>340</v>
      </c>
      <c r="F84" s="17" t="s">
        <v>341</v>
      </c>
      <c r="G84" s="86">
        <v>0.08</v>
      </c>
    </row>
    <row r="85" spans="2:7" ht="49.5">
      <c r="B85" s="17" t="s">
        <v>40</v>
      </c>
      <c r="C85" s="17" t="s">
        <v>372</v>
      </c>
      <c r="D85" s="17" t="s">
        <v>348</v>
      </c>
      <c r="E85" s="17" t="s">
        <v>349</v>
      </c>
      <c r="F85" s="17" t="s">
        <v>350</v>
      </c>
      <c r="G85" s="86">
        <v>0.11</v>
      </c>
    </row>
    <row r="86" spans="2:7" ht="49.5">
      <c r="B86" s="17" t="s">
        <v>40</v>
      </c>
      <c r="C86" s="17" t="s">
        <v>372</v>
      </c>
      <c r="D86" s="17" t="s">
        <v>143</v>
      </c>
      <c r="E86" s="17" t="s">
        <v>351</v>
      </c>
      <c r="F86" s="17" t="s">
        <v>352</v>
      </c>
      <c r="G86" s="86">
        <v>0.11</v>
      </c>
    </row>
    <row r="87" spans="2:7" ht="49.5">
      <c r="B87" s="17" t="s">
        <v>40</v>
      </c>
      <c r="C87" s="22" t="s">
        <v>375</v>
      </c>
      <c r="D87" s="17" t="s">
        <v>274</v>
      </c>
      <c r="E87" s="17" t="s">
        <v>361</v>
      </c>
      <c r="F87" s="17" t="s">
        <v>362</v>
      </c>
      <c r="G87" s="86">
        <v>0.08</v>
      </c>
    </row>
    <row r="88" spans="2:7" ht="33">
      <c r="B88" s="17" t="s">
        <v>15</v>
      </c>
      <c r="C88" s="17" t="s">
        <v>369</v>
      </c>
      <c r="D88" s="17" t="s">
        <v>171</v>
      </c>
      <c r="E88" s="17" t="s">
        <v>210</v>
      </c>
      <c r="F88" s="17" t="s">
        <v>211</v>
      </c>
      <c r="G88" s="86">
        <v>0.15</v>
      </c>
    </row>
    <row r="89" spans="2:7" ht="49.5">
      <c r="B89" s="22" t="s">
        <v>15</v>
      </c>
      <c r="C89" s="17" t="s">
        <v>366</v>
      </c>
      <c r="D89" s="17" t="s">
        <v>212</v>
      </c>
      <c r="E89" s="17" t="s">
        <v>213</v>
      </c>
      <c r="F89" s="17" t="s">
        <v>214</v>
      </c>
      <c r="G89" s="31">
        <v>0.05</v>
      </c>
    </row>
    <row r="90" spans="2:7" ht="49.5">
      <c r="B90" s="17" t="s">
        <v>15</v>
      </c>
      <c r="C90" s="22" t="s">
        <v>144</v>
      </c>
      <c r="D90" s="17" t="s">
        <v>205</v>
      </c>
      <c r="E90" s="17" t="s">
        <v>203</v>
      </c>
      <c r="F90" s="17" t="s">
        <v>204</v>
      </c>
      <c r="G90" s="86">
        <v>0.2</v>
      </c>
    </row>
    <row r="91" spans="2:7" ht="66">
      <c r="B91" s="17" t="s">
        <v>15</v>
      </c>
      <c r="C91" s="17" t="s">
        <v>144</v>
      </c>
      <c r="D91" s="17" t="s">
        <v>402</v>
      </c>
      <c r="E91" s="17" t="s">
        <v>403</v>
      </c>
      <c r="F91" s="17" t="s">
        <v>404</v>
      </c>
      <c r="G91" s="86">
        <v>0.15</v>
      </c>
    </row>
    <row r="92" spans="2:7" ht="49.5">
      <c r="B92" s="17" t="s">
        <v>15</v>
      </c>
      <c r="C92" s="17" t="s">
        <v>376</v>
      </c>
      <c r="D92" s="17" t="s">
        <v>173</v>
      </c>
      <c r="E92" s="17" t="s">
        <v>206</v>
      </c>
      <c r="F92" s="17" t="s">
        <v>207</v>
      </c>
      <c r="G92" s="86">
        <v>0.1</v>
      </c>
    </row>
    <row r="93" spans="2:7" ht="82.5">
      <c r="B93" s="17" t="s">
        <v>15</v>
      </c>
      <c r="C93" s="17" t="s">
        <v>376</v>
      </c>
      <c r="D93" s="17" t="s">
        <v>405</v>
      </c>
      <c r="E93" s="17" t="s">
        <v>585</v>
      </c>
      <c r="F93" s="17" t="s">
        <v>586</v>
      </c>
      <c r="G93" s="86">
        <v>0.2</v>
      </c>
    </row>
    <row r="94" spans="2:7" ht="49.5">
      <c r="B94" s="17" t="s">
        <v>15</v>
      </c>
      <c r="C94" s="17" t="s">
        <v>372</v>
      </c>
      <c r="D94" s="17" t="s">
        <v>143</v>
      </c>
      <c r="E94" s="17" t="s">
        <v>208</v>
      </c>
      <c r="F94" s="17" t="s">
        <v>209</v>
      </c>
      <c r="G94" s="86">
        <v>0.15</v>
      </c>
    </row>
    <row r="95" spans="2:7" ht="115.5">
      <c r="B95" s="17" t="s">
        <v>27</v>
      </c>
      <c r="C95" s="17" t="s">
        <v>366</v>
      </c>
      <c r="D95" s="17" t="s">
        <v>232</v>
      </c>
      <c r="E95" s="17" t="s">
        <v>545</v>
      </c>
      <c r="F95" s="17" t="s">
        <v>546</v>
      </c>
      <c r="G95" s="70">
        <v>0.25</v>
      </c>
    </row>
    <row r="96" spans="2:7" ht="132">
      <c r="B96" s="22" t="s">
        <v>27</v>
      </c>
      <c r="C96" s="22" t="s">
        <v>374</v>
      </c>
      <c r="D96" s="17" t="s">
        <v>542</v>
      </c>
      <c r="E96" s="17" t="s">
        <v>543</v>
      </c>
      <c r="F96" s="17" t="s">
        <v>544</v>
      </c>
      <c r="G96" s="70">
        <v>0.2</v>
      </c>
    </row>
    <row r="97" spans="2:10" ht="115.5">
      <c r="B97" s="17" t="s">
        <v>27</v>
      </c>
      <c r="C97" s="17" t="s">
        <v>372</v>
      </c>
      <c r="D97" s="17" t="s">
        <v>535</v>
      </c>
      <c r="E97" s="17" t="s">
        <v>536</v>
      </c>
      <c r="F97" s="17" t="s">
        <v>541</v>
      </c>
      <c r="G97" s="70">
        <v>0.2</v>
      </c>
    </row>
    <row r="98" spans="2:10" ht="66">
      <c r="B98" s="17" t="s">
        <v>27</v>
      </c>
      <c r="C98" s="17" t="s">
        <v>367</v>
      </c>
      <c r="D98" s="17" t="s">
        <v>218</v>
      </c>
      <c r="E98" s="17" t="s">
        <v>538</v>
      </c>
      <c r="F98" s="17" t="s">
        <v>539</v>
      </c>
      <c r="G98" s="70">
        <v>0.15</v>
      </c>
    </row>
    <row r="99" spans="2:10" ht="148.5">
      <c r="B99" s="17" t="s">
        <v>27</v>
      </c>
      <c r="C99" s="17" t="s">
        <v>145</v>
      </c>
      <c r="D99" s="17" t="s">
        <v>537</v>
      </c>
      <c r="E99" s="17" t="s">
        <v>628</v>
      </c>
      <c r="F99" s="17" t="s">
        <v>629</v>
      </c>
      <c r="G99" s="70">
        <v>0.1</v>
      </c>
    </row>
    <row r="100" spans="2:10" ht="99">
      <c r="B100" s="17" t="s">
        <v>27</v>
      </c>
      <c r="C100" s="17" t="s">
        <v>369</v>
      </c>
      <c r="D100" s="17" t="s">
        <v>547</v>
      </c>
      <c r="E100" s="17" t="s">
        <v>548</v>
      </c>
      <c r="F100" s="17" t="s">
        <v>549</v>
      </c>
      <c r="G100" s="70">
        <v>0.1</v>
      </c>
    </row>
    <row r="101" spans="2:10" ht="66">
      <c r="B101" s="17" t="s">
        <v>13</v>
      </c>
      <c r="C101" s="17" t="s">
        <v>145</v>
      </c>
      <c r="D101" s="17" t="s">
        <v>387</v>
      </c>
      <c r="E101" s="17" t="s">
        <v>185</v>
      </c>
      <c r="F101" s="17" t="s">
        <v>186</v>
      </c>
      <c r="G101" s="71">
        <v>0.2</v>
      </c>
    </row>
    <row r="102" spans="2:10" ht="49.5">
      <c r="B102" s="17" t="s">
        <v>13</v>
      </c>
      <c r="C102" s="17" t="s">
        <v>369</v>
      </c>
      <c r="D102" s="17" t="s">
        <v>171</v>
      </c>
      <c r="E102" s="17" t="s">
        <v>195</v>
      </c>
      <c r="F102" s="17" t="s">
        <v>196</v>
      </c>
      <c r="G102" s="71">
        <v>0.1</v>
      </c>
    </row>
    <row r="103" spans="2:10" ht="49.5">
      <c r="B103" s="17" t="s">
        <v>13</v>
      </c>
      <c r="C103" s="17" t="s">
        <v>366</v>
      </c>
      <c r="D103" s="17" t="s">
        <v>173</v>
      </c>
      <c r="E103" s="17" t="s">
        <v>187</v>
      </c>
      <c r="F103" s="17" t="s">
        <v>188</v>
      </c>
      <c r="G103" s="71">
        <v>0.25</v>
      </c>
    </row>
    <row r="104" spans="2:10" ht="49.5">
      <c r="B104" s="17" t="s">
        <v>13</v>
      </c>
      <c r="C104" s="17" t="s">
        <v>373</v>
      </c>
      <c r="D104" s="17" t="s">
        <v>197</v>
      </c>
      <c r="E104" s="17" t="s">
        <v>198</v>
      </c>
      <c r="F104" s="17" t="s">
        <v>199</v>
      </c>
      <c r="G104" s="71">
        <v>0.05</v>
      </c>
    </row>
    <row r="105" spans="2:10" ht="49.5">
      <c r="B105" s="17" t="s">
        <v>13</v>
      </c>
      <c r="C105" s="17" t="s">
        <v>371</v>
      </c>
      <c r="D105" s="17" t="s">
        <v>189</v>
      </c>
      <c r="E105" s="17" t="s">
        <v>190</v>
      </c>
      <c r="F105" s="17" t="s">
        <v>191</v>
      </c>
      <c r="G105" s="71">
        <v>0.1</v>
      </c>
    </row>
    <row r="106" spans="2:10" ht="49.5">
      <c r="B106" s="17" t="s">
        <v>13</v>
      </c>
      <c r="C106" s="17" t="s">
        <v>371</v>
      </c>
      <c r="D106" s="17" t="s">
        <v>200</v>
      </c>
      <c r="E106" s="17" t="s">
        <v>201</v>
      </c>
      <c r="F106" s="17" t="s">
        <v>202</v>
      </c>
      <c r="G106" s="71">
        <v>0.2</v>
      </c>
    </row>
    <row r="107" spans="2:10" ht="49.5">
      <c r="B107" s="17" t="s">
        <v>13</v>
      </c>
      <c r="C107" s="22" t="s">
        <v>372</v>
      </c>
      <c r="D107" s="17" t="s">
        <v>192</v>
      </c>
      <c r="E107" s="17" t="s">
        <v>193</v>
      </c>
      <c r="F107" s="17" t="s">
        <v>194</v>
      </c>
      <c r="G107" s="71">
        <v>0.1</v>
      </c>
    </row>
    <row r="108" spans="2:10" ht="49.5">
      <c r="B108" s="17" t="s">
        <v>24</v>
      </c>
      <c r="C108" s="17" t="s">
        <v>145</v>
      </c>
      <c r="D108" s="17" t="s">
        <v>226</v>
      </c>
      <c r="E108" s="17" t="s">
        <v>227</v>
      </c>
      <c r="F108" s="17" t="s">
        <v>228</v>
      </c>
      <c r="G108" s="70">
        <v>0.06</v>
      </c>
    </row>
    <row r="109" spans="2:10" ht="99">
      <c r="B109" s="17" t="s">
        <v>24</v>
      </c>
      <c r="C109" s="17" t="s">
        <v>145</v>
      </c>
      <c r="D109" s="17" t="s">
        <v>439</v>
      </c>
      <c r="E109" s="17" t="s">
        <v>437</v>
      </c>
      <c r="F109" s="17" t="s">
        <v>438</v>
      </c>
      <c r="G109" s="70">
        <v>0.17</v>
      </c>
    </row>
    <row r="110" spans="2:10" ht="49.5">
      <c r="B110" s="17" t="s">
        <v>24</v>
      </c>
      <c r="C110" s="17" t="s">
        <v>367</v>
      </c>
      <c r="D110" s="17" t="s">
        <v>218</v>
      </c>
      <c r="E110" s="17" t="s">
        <v>433</v>
      </c>
      <c r="F110" s="17" t="s">
        <v>567</v>
      </c>
      <c r="G110" s="84">
        <v>0.1</v>
      </c>
      <c r="J110" s="66"/>
    </row>
    <row r="111" spans="2:10" ht="99">
      <c r="B111" s="17" t="s">
        <v>24</v>
      </c>
      <c r="C111" s="17" t="s">
        <v>369</v>
      </c>
      <c r="D111" s="17" t="s">
        <v>171</v>
      </c>
      <c r="E111" s="17" t="s">
        <v>445</v>
      </c>
      <c r="F111" s="17" t="s">
        <v>566</v>
      </c>
      <c r="G111" s="70">
        <v>0.17</v>
      </c>
    </row>
    <row r="112" spans="2:10" ht="132">
      <c r="B112" s="17" t="s">
        <v>24</v>
      </c>
      <c r="C112" s="17" t="s">
        <v>366</v>
      </c>
      <c r="D112" s="17" t="s">
        <v>225</v>
      </c>
      <c r="E112" s="17" t="s">
        <v>444</v>
      </c>
      <c r="F112" s="17" t="s">
        <v>443</v>
      </c>
      <c r="G112" s="70">
        <v>0.12</v>
      </c>
    </row>
    <row r="113" spans="2:10" ht="49.5">
      <c r="B113" s="17" t="s">
        <v>24</v>
      </c>
      <c r="C113" s="22" t="s">
        <v>373</v>
      </c>
      <c r="D113" s="17" t="s">
        <v>197</v>
      </c>
      <c r="E113" s="17" t="s">
        <v>229</v>
      </c>
      <c r="F113" s="17" t="s">
        <v>230</v>
      </c>
      <c r="G113" s="70">
        <v>0.06</v>
      </c>
    </row>
    <row r="114" spans="2:10" ht="115.5">
      <c r="B114" s="17" t="s">
        <v>24</v>
      </c>
      <c r="C114" s="17" t="s">
        <v>374</v>
      </c>
      <c r="D114" s="17" t="s">
        <v>436</v>
      </c>
      <c r="E114" s="17" t="s">
        <v>440</v>
      </c>
      <c r="F114" s="17" t="s">
        <v>441</v>
      </c>
      <c r="G114" s="70">
        <v>0.17</v>
      </c>
    </row>
    <row r="115" spans="2:10" ht="99">
      <c r="B115" s="17" t="s">
        <v>24</v>
      </c>
      <c r="C115" s="17" t="s">
        <v>372</v>
      </c>
      <c r="D115" s="17" t="s">
        <v>435</v>
      </c>
      <c r="E115" s="17" t="s">
        <v>442</v>
      </c>
      <c r="F115" s="17" t="s">
        <v>434</v>
      </c>
      <c r="G115" s="70">
        <v>0.15</v>
      </c>
      <c r="I115" s="67"/>
    </row>
    <row r="116" spans="2:10" ht="132">
      <c r="B116" s="17" t="s">
        <v>22</v>
      </c>
      <c r="C116" s="17" t="s">
        <v>145</v>
      </c>
      <c r="D116" s="17" t="s">
        <v>449</v>
      </c>
      <c r="E116" s="17" t="s">
        <v>450</v>
      </c>
      <c r="F116" s="17" t="s">
        <v>451</v>
      </c>
      <c r="G116" s="84">
        <v>0.14000000000000001</v>
      </c>
      <c r="I116" s="67"/>
      <c r="J116" s="23"/>
    </row>
    <row r="117" spans="2:10" ht="82.5">
      <c r="B117" s="17" t="s">
        <v>22</v>
      </c>
      <c r="C117" s="17" t="s">
        <v>367</v>
      </c>
      <c r="D117" s="17" t="s">
        <v>218</v>
      </c>
      <c r="E117" s="17" t="s">
        <v>446</v>
      </c>
      <c r="F117" s="17" t="s">
        <v>568</v>
      </c>
      <c r="G117" s="84">
        <v>0.14000000000000001</v>
      </c>
      <c r="I117" s="67"/>
    </row>
    <row r="118" spans="2:10" ht="144">
      <c r="B118" s="81" t="s">
        <v>22</v>
      </c>
      <c r="C118" s="81" t="s">
        <v>369</v>
      </c>
      <c r="D118" s="81" t="s">
        <v>171</v>
      </c>
      <c r="E118" s="81" t="s">
        <v>575</v>
      </c>
      <c r="F118" s="81" t="s">
        <v>576</v>
      </c>
      <c r="G118" s="83">
        <v>0.14000000000000001</v>
      </c>
      <c r="I118" s="67"/>
    </row>
    <row r="119" spans="2:10" ht="49.5">
      <c r="B119" s="17" t="s">
        <v>22</v>
      </c>
      <c r="C119" s="17" t="s">
        <v>366</v>
      </c>
      <c r="D119" s="17" t="s">
        <v>221</v>
      </c>
      <c r="E119" s="17" t="s">
        <v>222</v>
      </c>
      <c r="F119" s="17" t="s">
        <v>223</v>
      </c>
      <c r="G119" s="84">
        <v>0.12</v>
      </c>
      <c r="I119" s="67"/>
    </row>
    <row r="120" spans="2:10" ht="115.5">
      <c r="B120" s="81" t="s">
        <v>22</v>
      </c>
      <c r="C120" s="82" t="s">
        <v>374</v>
      </c>
      <c r="D120" s="81" t="s">
        <v>138</v>
      </c>
      <c r="E120" s="81" t="s">
        <v>573</v>
      </c>
      <c r="F120" s="81" t="s">
        <v>574</v>
      </c>
      <c r="G120" s="83">
        <v>0.14000000000000001</v>
      </c>
      <c r="I120" s="67"/>
    </row>
    <row r="121" spans="2:10" ht="99">
      <c r="B121" s="17" t="s">
        <v>22</v>
      </c>
      <c r="C121" s="17" t="s">
        <v>372</v>
      </c>
      <c r="D121" s="17" t="s">
        <v>448</v>
      </c>
      <c r="E121" s="17" t="s">
        <v>447</v>
      </c>
      <c r="F121" s="17" t="s">
        <v>577</v>
      </c>
      <c r="G121" s="70">
        <v>0.2</v>
      </c>
      <c r="I121" s="67"/>
    </row>
    <row r="122" spans="2:10" ht="49.5">
      <c r="B122" s="17" t="s">
        <v>22</v>
      </c>
      <c r="C122" s="22" t="s">
        <v>375</v>
      </c>
      <c r="D122" s="17" t="s">
        <v>219</v>
      </c>
      <c r="E122" s="17" t="s">
        <v>220</v>
      </c>
      <c r="F122" s="17" t="s">
        <v>224</v>
      </c>
      <c r="G122" s="84">
        <v>0.12</v>
      </c>
    </row>
    <row r="123" spans="2:10" ht="49.5">
      <c r="B123" s="17" t="s">
        <v>169</v>
      </c>
      <c r="C123" s="17" t="s">
        <v>376</v>
      </c>
      <c r="D123" s="17" t="s">
        <v>170</v>
      </c>
      <c r="E123" s="17" t="s">
        <v>235</v>
      </c>
      <c r="F123" s="17" t="s">
        <v>236</v>
      </c>
      <c r="G123" s="72">
        <v>0.12</v>
      </c>
    </row>
    <row r="124" spans="2:10" ht="49.5">
      <c r="B124" s="17" t="s">
        <v>169</v>
      </c>
      <c r="C124" s="17" t="s">
        <v>372</v>
      </c>
      <c r="D124" s="17" t="s">
        <v>246</v>
      </c>
      <c r="E124" s="17" t="s">
        <v>247</v>
      </c>
      <c r="F124" s="17" t="s">
        <v>471</v>
      </c>
      <c r="G124" s="72">
        <v>0.12</v>
      </c>
    </row>
    <row r="125" spans="2:10" ht="99">
      <c r="B125" s="17" t="s">
        <v>169</v>
      </c>
      <c r="C125" s="17" t="s">
        <v>372</v>
      </c>
      <c r="D125" s="17" t="s">
        <v>254</v>
      </c>
      <c r="E125" s="17" t="s">
        <v>636</v>
      </c>
      <c r="F125" s="17" t="s">
        <v>637</v>
      </c>
      <c r="G125" s="72">
        <v>0.1</v>
      </c>
    </row>
    <row r="126" spans="2:10" ht="99">
      <c r="B126" s="17" t="s">
        <v>169</v>
      </c>
      <c r="C126" s="17" t="s">
        <v>375</v>
      </c>
      <c r="D126" s="17" t="s">
        <v>138</v>
      </c>
      <c r="E126" s="17" t="s">
        <v>638</v>
      </c>
      <c r="F126" s="17" t="s">
        <v>240</v>
      </c>
      <c r="G126" s="72">
        <v>0.1</v>
      </c>
    </row>
    <row r="127" spans="2:10" ht="66">
      <c r="B127" s="17" t="s">
        <v>169</v>
      </c>
      <c r="C127" s="17" t="s">
        <v>234</v>
      </c>
      <c r="D127" s="17" t="s">
        <v>234</v>
      </c>
      <c r="E127" s="17" t="s">
        <v>639</v>
      </c>
      <c r="F127" s="17" t="s">
        <v>640</v>
      </c>
      <c r="G127" s="72">
        <v>0.09</v>
      </c>
    </row>
    <row r="128" spans="2:10" ht="49.5">
      <c r="B128" s="17" t="s">
        <v>169</v>
      </c>
      <c r="C128" s="17" t="s">
        <v>369</v>
      </c>
      <c r="D128" s="17" t="s">
        <v>171</v>
      </c>
      <c r="E128" s="17" t="s">
        <v>241</v>
      </c>
      <c r="F128" s="17" t="s">
        <v>242</v>
      </c>
      <c r="G128" s="72">
        <v>0.08</v>
      </c>
    </row>
    <row r="129" spans="2:8" ht="49.5">
      <c r="B129" s="17" t="s">
        <v>169</v>
      </c>
      <c r="C129" s="17" t="s">
        <v>366</v>
      </c>
      <c r="D129" s="17" t="s">
        <v>231</v>
      </c>
      <c r="E129" s="17" t="s">
        <v>250</v>
      </c>
      <c r="F129" s="17" t="s">
        <v>251</v>
      </c>
      <c r="G129" s="72">
        <v>0.08</v>
      </c>
    </row>
    <row r="130" spans="2:8" ht="49.5">
      <c r="B130" s="17" t="s">
        <v>169</v>
      </c>
      <c r="C130" s="17" t="s">
        <v>373</v>
      </c>
      <c r="D130" s="17" t="s">
        <v>233</v>
      </c>
      <c r="E130" s="17" t="s">
        <v>248</v>
      </c>
      <c r="F130" s="17" t="s">
        <v>249</v>
      </c>
      <c r="G130" s="72">
        <v>0.08</v>
      </c>
    </row>
    <row r="131" spans="2:8" ht="49.5">
      <c r="B131" s="17" t="s">
        <v>169</v>
      </c>
      <c r="C131" s="17" t="s">
        <v>366</v>
      </c>
      <c r="D131" s="17" t="s">
        <v>237</v>
      </c>
      <c r="E131" s="17" t="s">
        <v>238</v>
      </c>
      <c r="F131" s="17" t="s">
        <v>239</v>
      </c>
      <c r="G131" s="72">
        <v>6.5000000000000002E-2</v>
      </c>
    </row>
    <row r="132" spans="2:8" ht="49.5">
      <c r="B132" s="17" t="s">
        <v>169</v>
      </c>
      <c r="C132" s="17" t="s">
        <v>372</v>
      </c>
      <c r="D132" s="17" t="s">
        <v>174</v>
      </c>
      <c r="E132" s="17" t="s">
        <v>252</v>
      </c>
      <c r="F132" s="17" t="s">
        <v>253</v>
      </c>
      <c r="G132" s="72">
        <v>6.5000000000000002E-2</v>
      </c>
    </row>
    <row r="133" spans="2:8" ht="49.5">
      <c r="B133" s="17" t="s">
        <v>169</v>
      </c>
      <c r="C133" s="17" t="s">
        <v>145</v>
      </c>
      <c r="D133" s="17" t="s">
        <v>255</v>
      </c>
      <c r="E133" s="17" t="s">
        <v>256</v>
      </c>
      <c r="F133" s="17" t="s">
        <v>470</v>
      </c>
      <c r="G133" s="72">
        <v>0.05</v>
      </c>
    </row>
    <row r="134" spans="2:8" ht="49.5">
      <c r="B134" s="17" t="s">
        <v>169</v>
      </c>
      <c r="C134" s="22" t="s">
        <v>367</v>
      </c>
      <c r="D134" s="17" t="s">
        <v>243</v>
      </c>
      <c r="E134" s="17" t="s">
        <v>244</v>
      </c>
      <c r="F134" s="17" t="s">
        <v>245</v>
      </c>
      <c r="G134" s="72">
        <v>0.05</v>
      </c>
      <c r="H134" s="66"/>
    </row>
    <row r="135" spans="2:8" ht="66">
      <c r="B135" s="22" t="s">
        <v>4</v>
      </c>
      <c r="C135" s="17" t="s">
        <v>145</v>
      </c>
      <c r="D135" s="17" t="s">
        <v>139</v>
      </c>
      <c r="E135" s="17" t="s">
        <v>427</v>
      </c>
      <c r="F135" s="17" t="s">
        <v>428</v>
      </c>
      <c r="G135" s="72">
        <v>0.05</v>
      </c>
    </row>
    <row r="136" spans="2:8" ht="99">
      <c r="B136" s="22" t="s">
        <v>4</v>
      </c>
      <c r="C136" s="17" t="s">
        <v>367</v>
      </c>
      <c r="D136" s="17" t="s">
        <v>134</v>
      </c>
      <c r="E136" s="17" t="s">
        <v>429</v>
      </c>
      <c r="F136" s="17" t="s">
        <v>430</v>
      </c>
      <c r="G136" s="72">
        <v>0.15</v>
      </c>
    </row>
    <row r="137" spans="2:8" ht="49.5">
      <c r="B137" s="22" t="s">
        <v>4</v>
      </c>
      <c r="C137" s="22" t="s">
        <v>367</v>
      </c>
      <c r="D137" s="17" t="s">
        <v>132</v>
      </c>
      <c r="E137" s="17" t="s">
        <v>133</v>
      </c>
      <c r="F137" s="17" t="s">
        <v>142</v>
      </c>
      <c r="G137" s="72">
        <v>0.06</v>
      </c>
    </row>
    <row r="138" spans="2:8" ht="99">
      <c r="B138" s="22" t="s">
        <v>4</v>
      </c>
      <c r="C138" s="22" t="s">
        <v>369</v>
      </c>
      <c r="D138" s="17" t="s">
        <v>151</v>
      </c>
      <c r="E138" s="17" t="s">
        <v>600</v>
      </c>
      <c r="F138" s="17" t="s">
        <v>601</v>
      </c>
      <c r="G138" s="72">
        <v>0.1</v>
      </c>
    </row>
    <row r="139" spans="2:8" ht="49.5">
      <c r="B139" s="22" t="s">
        <v>4</v>
      </c>
      <c r="C139" s="17" t="s">
        <v>366</v>
      </c>
      <c r="D139" s="17" t="s">
        <v>140</v>
      </c>
      <c r="E139" s="17" t="s">
        <v>604</v>
      </c>
      <c r="F139" s="17" t="s">
        <v>605</v>
      </c>
      <c r="G139" s="72">
        <v>0.06</v>
      </c>
    </row>
    <row r="140" spans="2:8" ht="82.5">
      <c r="B140" s="22" t="s">
        <v>4</v>
      </c>
      <c r="C140" s="22" t="s">
        <v>366</v>
      </c>
      <c r="D140" s="17" t="s">
        <v>152</v>
      </c>
      <c r="E140" s="17" t="s">
        <v>431</v>
      </c>
      <c r="F140" s="17" t="s">
        <v>432</v>
      </c>
      <c r="G140" s="72">
        <v>0.05</v>
      </c>
    </row>
    <row r="141" spans="2:8" ht="72.95" customHeight="1">
      <c r="B141" s="22" t="s">
        <v>4</v>
      </c>
      <c r="C141" s="22" t="s">
        <v>144</v>
      </c>
      <c r="D141" s="17" t="s">
        <v>423</v>
      </c>
      <c r="E141" s="17" t="s">
        <v>486</v>
      </c>
      <c r="F141" s="17" t="s">
        <v>487</v>
      </c>
      <c r="G141" s="72">
        <v>0.15</v>
      </c>
    </row>
    <row r="142" spans="2:8" ht="165">
      <c r="B142" s="22" t="s">
        <v>4</v>
      </c>
      <c r="C142" s="22" t="s">
        <v>144</v>
      </c>
      <c r="D142" s="17" t="s">
        <v>136</v>
      </c>
      <c r="E142" s="17" t="s">
        <v>485</v>
      </c>
      <c r="F142" s="17" t="s">
        <v>426</v>
      </c>
      <c r="G142" s="72">
        <v>0.15</v>
      </c>
    </row>
    <row r="143" spans="2:8" ht="66">
      <c r="B143" s="22" t="s">
        <v>4</v>
      </c>
      <c r="C143" s="17" t="s">
        <v>374</v>
      </c>
      <c r="D143" s="17" t="s">
        <v>420</v>
      </c>
      <c r="E143" s="17" t="s">
        <v>488</v>
      </c>
      <c r="F143" s="17" t="s">
        <v>421</v>
      </c>
      <c r="G143" s="72">
        <v>0.05</v>
      </c>
    </row>
    <row r="144" spans="2:8" ht="89.1" customHeight="1">
      <c r="B144" s="22" t="s">
        <v>4</v>
      </c>
      <c r="C144" s="17" t="s">
        <v>372</v>
      </c>
      <c r="D144" s="17" t="s">
        <v>422</v>
      </c>
      <c r="E144" s="17" t="s">
        <v>424</v>
      </c>
      <c r="F144" s="17" t="s">
        <v>425</v>
      </c>
      <c r="G144" s="72">
        <v>0.08</v>
      </c>
    </row>
    <row r="145" spans="2:9" ht="82.5">
      <c r="B145" s="22" t="s">
        <v>4</v>
      </c>
      <c r="C145" s="17" t="s">
        <v>375</v>
      </c>
      <c r="D145" s="17" t="s">
        <v>137</v>
      </c>
      <c r="E145" s="17" t="s">
        <v>602</v>
      </c>
      <c r="F145" s="17" t="s">
        <v>603</v>
      </c>
      <c r="G145" s="72">
        <v>0.1</v>
      </c>
      <c r="H145" s="66"/>
    </row>
    <row r="146" spans="2:9" ht="66">
      <c r="B146" s="17" t="s">
        <v>20</v>
      </c>
      <c r="C146" s="17" t="s">
        <v>145</v>
      </c>
      <c r="D146" s="17" t="s">
        <v>215</v>
      </c>
      <c r="E146" s="81" t="s">
        <v>578</v>
      </c>
      <c r="F146" s="81" t="s">
        <v>579</v>
      </c>
      <c r="G146" s="70">
        <v>0.22</v>
      </c>
      <c r="H146" s="66"/>
    </row>
    <row r="147" spans="2:9" ht="66">
      <c r="B147" s="17" t="s">
        <v>20</v>
      </c>
      <c r="C147" s="17" t="s">
        <v>369</v>
      </c>
      <c r="D147" s="17" t="s">
        <v>171</v>
      </c>
      <c r="E147" s="81" t="s">
        <v>571</v>
      </c>
      <c r="F147" s="81" t="s">
        <v>572</v>
      </c>
      <c r="G147" s="70">
        <v>0.1</v>
      </c>
      <c r="I147" s="66"/>
    </row>
    <row r="148" spans="2:9" ht="132">
      <c r="B148" s="17" t="s">
        <v>20</v>
      </c>
      <c r="C148" s="17" t="s">
        <v>366</v>
      </c>
      <c r="D148" s="17" t="s">
        <v>466</v>
      </c>
      <c r="E148" s="81" t="s">
        <v>467</v>
      </c>
      <c r="F148" s="81" t="s">
        <v>569</v>
      </c>
      <c r="G148" s="70">
        <v>0.18</v>
      </c>
    </row>
    <row r="149" spans="2:9" ht="82.5">
      <c r="B149" s="17" t="s">
        <v>20</v>
      </c>
      <c r="C149" s="17" t="s">
        <v>374</v>
      </c>
      <c r="D149" s="17" t="s">
        <v>216</v>
      </c>
      <c r="E149" s="81" t="s">
        <v>580</v>
      </c>
      <c r="F149" s="81" t="s">
        <v>583</v>
      </c>
      <c r="G149" s="85">
        <v>0.14000000000000001</v>
      </c>
    </row>
    <row r="150" spans="2:9" ht="82.5">
      <c r="B150" s="17" t="s">
        <v>20</v>
      </c>
      <c r="C150" s="17" t="s">
        <v>374</v>
      </c>
      <c r="D150" s="17" t="s">
        <v>468</v>
      </c>
      <c r="E150" s="81" t="s">
        <v>570</v>
      </c>
      <c r="F150" s="81" t="s">
        <v>469</v>
      </c>
      <c r="G150" s="85">
        <v>0.14000000000000001</v>
      </c>
    </row>
    <row r="151" spans="2:9" ht="115.5">
      <c r="B151" s="17" t="s">
        <v>20</v>
      </c>
      <c r="C151" s="17" t="s">
        <v>372</v>
      </c>
      <c r="D151" s="17" t="s">
        <v>217</v>
      </c>
      <c r="E151" s="81" t="s">
        <v>581</v>
      </c>
      <c r="F151" s="81" t="s">
        <v>582</v>
      </c>
      <c r="G151" s="70">
        <v>0.22</v>
      </c>
    </row>
    <row r="152" spans="2:9" ht="49.5">
      <c r="B152" s="22" t="s">
        <v>17</v>
      </c>
      <c r="C152" s="22" t="s">
        <v>145</v>
      </c>
      <c r="D152" s="17" t="s">
        <v>587</v>
      </c>
      <c r="E152" s="17" t="s">
        <v>588</v>
      </c>
      <c r="F152" s="17" t="s">
        <v>589</v>
      </c>
      <c r="G152" s="71">
        <v>0.1</v>
      </c>
    </row>
    <row r="153" spans="2:9" ht="82.5">
      <c r="B153" s="22" t="s">
        <v>17</v>
      </c>
      <c r="C153" s="22" t="s">
        <v>369</v>
      </c>
      <c r="D153" s="17" t="s">
        <v>151</v>
      </c>
      <c r="E153" s="17" t="s">
        <v>156</v>
      </c>
      <c r="F153" s="17" t="s">
        <v>153</v>
      </c>
      <c r="G153" s="71">
        <v>0.15</v>
      </c>
    </row>
    <row r="154" spans="2:9" ht="49.5">
      <c r="B154" s="21" t="s">
        <v>17</v>
      </c>
      <c r="C154" s="21" t="s">
        <v>369</v>
      </c>
      <c r="D154" s="21" t="s">
        <v>151</v>
      </c>
      <c r="E154" s="21" t="s">
        <v>384</v>
      </c>
      <c r="F154" s="21" t="s">
        <v>385</v>
      </c>
      <c r="G154" s="71">
        <v>0.15</v>
      </c>
    </row>
    <row r="155" spans="2:9" ht="82.5">
      <c r="B155" s="22" t="s">
        <v>17</v>
      </c>
      <c r="C155" s="22" t="s">
        <v>366</v>
      </c>
      <c r="D155" s="17" t="s">
        <v>377</v>
      </c>
      <c r="E155" s="17" t="s">
        <v>462</v>
      </c>
      <c r="F155" s="17" t="s">
        <v>463</v>
      </c>
      <c r="G155" s="71">
        <v>0.1</v>
      </c>
    </row>
    <row r="156" spans="2:9" ht="49.5">
      <c r="B156" s="22" t="s">
        <v>17</v>
      </c>
      <c r="C156" s="22" t="s">
        <v>144</v>
      </c>
      <c r="D156" s="17" t="s">
        <v>409</v>
      </c>
      <c r="E156" s="17" t="s">
        <v>413</v>
      </c>
      <c r="F156" s="17" t="s">
        <v>157</v>
      </c>
      <c r="G156" s="71">
        <v>0.1</v>
      </c>
    </row>
    <row r="157" spans="2:9" ht="66">
      <c r="B157" s="22" t="s">
        <v>17</v>
      </c>
      <c r="C157" s="22" t="s">
        <v>376</v>
      </c>
      <c r="D157" s="17" t="s">
        <v>410</v>
      </c>
      <c r="E157" s="17" t="s">
        <v>411</v>
      </c>
      <c r="F157" s="17" t="s">
        <v>412</v>
      </c>
      <c r="G157" s="71">
        <v>0.05</v>
      </c>
    </row>
    <row r="158" spans="2:9" ht="66">
      <c r="B158" s="22" t="s">
        <v>17</v>
      </c>
      <c r="C158" s="22" t="s">
        <v>374</v>
      </c>
      <c r="D158" s="17" t="s">
        <v>406</v>
      </c>
      <c r="E158" s="17" t="s">
        <v>407</v>
      </c>
      <c r="F158" s="17" t="s">
        <v>408</v>
      </c>
      <c r="G158" s="71">
        <v>0.1</v>
      </c>
    </row>
    <row r="159" spans="2:9" ht="148.5">
      <c r="B159" s="22" t="s">
        <v>17</v>
      </c>
      <c r="C159" s="17" t="s">
        <v>372</v>
      </c>
      <c r="D159" s="17" t="s">
        <v>158</v>
      </c>
      <c r="E159" s="17" t="s">
        <v>464</v>
      </c>
      <c r="F159" s="17" t="s">
        <v>465</v>
      </c>
      <c r="G159" s="71">
        <v>0.05</v>
      </c>
    </row>
    <row r="160" spans="2:9" ht="66">
      <c r="B160" s="22" t="s">
        <v>17</v>
      </c>
      <c r="C160" s="22" t="s">
        <v>375</v>
      </c>
      <c r="D160" s="17" t="s">
        <v>378</v>
      </c>
      <c r="E160" s="17" t="s">
        <v>379</v>
      </c>
      <c r="F160" s="17" t="s">
        <v>380</v>
      </c>
      <c r="G160" s="71">
        <v>0.1</v>
      </c>
    </row>
    <row r="161" spans="2:7" ht="66">
      <c r="B161" s="22" t="s">
        <v>17</v>
      </c>
      <c r="C161" s="22" t="s">
        <v>375</v>
      </c>
      <c r="D161" s="17" t="s">
        <v>381</v>
      </c>
      <c r="E161" s="17" t="s">
        <v>382</v>
      </c>
      <c r="F161" s="17" t="s">
        <v>383</v>
      </c>
      <c r="G161" s="71">
        <v>0.1</v>
      </c>
    </row>
    <row r="162" spans="2:7" ht="165">
      <c r="B162" s="22" t="s">
        <v>29</v>
      </c>
      <c r="C162" s="22" t="s">
        <v>369</v>
      </c>
      <c r="D162" s="17" t="s">
        <v>171</v>
      </c>
      <c r="E162" s="17" t="s">
        <v>630</v>
      </c>
      <c r="F162" s="17" t="s">
        <v>631</v>
      </c>
      <c r="G162" s="71">
        <v>0.2</v>
      </c>
    </row>
    <row r="163" spans="2:7" ht="82.5">
      <c r="B163" s="17" t="s">
        <v>29</v>
      </c>
      <c r="C163" s="17" t="s">
        <v>366</v>
      </c>
      <c r="D163" s="17" t="s">
        <v>560</v>
      </c>
      <c r="E163" s="17" t="s">
        <v>559</v>
      </c>
      <c r="F163" s="17" t="s">
        <v>561</v>
      </c>
      <c r="G163" s="70">
        <v>0.2</v>
      </c>
    </row>
    <row r="164" spans="2:7" ht="82.5">
      <c r="B164" s="17" t="s">
        <v>29</v>
      </c>
      <c r="C164" s="17" t="s">
        <v>145</v>
      </c>
      <c r="D164" s="17" t="s">
        <v>552</v>
      </c>
      <c r="E164" s="17" t="s">
        <v>553</v>
      </c>
      <c r="F164" s="17" t="s">
        <v>554</v>
      </c>
      <c r="G164" s="70">
        <v>0.15</v>
      </c>
    </row>
    <row r="165" spans="2:7" ht="82.5">
      <c r="B165" s="17" t="s">
        <v>29</v>
      </c>
      <c r="C165" s="17" t="s">
        <v>376</v>
      </c>
      <c r="D165" s="17" t="s">
        <v>170</v>
      </c>
      <c r="E165" s="17" t="s">
        <v>564</v>
      </c>
      <c r="F165" s="17" t="s">
        <v>565</v>
      </c>
      <c r="G165" s="70">
        <v>0.15</v>
      </c>
    </row>
    <row r="166" spans="2:7" ht="132">
      <c r="B166" s="17" t="s">
        <v>29</v>
      </c>
      <c r="C166" s="17" t="s">
        <v>372</v>
      </c>
      <c r="D166" s="17" t="s">
        <v>466</v>
      </c>
      <c r="E166" s="17" t="s">
        <v>550</v>
      </c>
      <c r="F166" s="17" t="s">
        <v>551</v>
      </c>
      <c r="G166" s="70">
        <v>0.1</v>
      </c>
    </row>
    <row r="167" spans="2:7" ht="82.5">
      <c r="B167" s="17" t="s">
        <v>29</v>
      </c>
      <c r="C167" s="17" t="s">
        <v>375</v>
      </c>
      <c r="D167" s="17" t="s">
        <v>556</v>
      </c>
      <c r="E167" s="17" t="s">
        <v>557</v>
      </c>
      <c r="F167" s="17" t="s">
        <v>558</v>
      </c>
      <c r="G167" s="70">
        <v>0.1</v>
      </c>
    </row>
    <row r="168" spans="2:7" ht="115.5">
      <c r="B168" s="17" t="s">
        <v>29</v>
      </c>
      <c r="C168" s="22" t="s">
        <v>374</v>
      </c>
      <c r="D168" s="17" t="s">
        <v>542</v>
      </c>
      <c r="E168" s="17" t="s">
        <v>562</v>
      </c>
      <c r="F168" s="17" t="s">
        <v>563</v>
      </c>
      <c r="G168" s="70">
        <v>0.1</v>
      </c>
    </row>
    <row r="169" spans="2:7" ht="49.5">
      <c r="B169" s="17" t="s">
        <v>306</v>
      </c>
      <c r="C169" s="17" t="s">
        <v>369</v>
      </c>
      <c r="D169" s="17" t="s">
        <v>336</v>
      </c>
      <c r="E169" s="17" t="s">
        <v>337</v>
      </c>
      <c r="F169" s="17" t="s">
        <v>338</v>
      </c>
      <c r="G169" s="72">
        <v>0.1</v>
      </c>
    </row>
    <row r="170" spans="2:7" ht="49.5">
      <c r="B170" s="17" t="s">
        <v>306</v>
      </c>
      <c r="C170" s="17" t="s">
        <v>369</v>
      </c>
      <c r="D170" s="17" t="s">
        <v>267</v>
      </c>
      <c r="E170" s="17" t="s">
        <v>308</v>
      </c>
      <c r="F170" s="17" t="s">
        <v>309</v>
      </c>
      <c r="G170" s="72">
        <v>0.08</v>
      </c>
    </row>
    <row r="171" spans="2:7" ht="49.5">
      <c r="B171" s="17" t="s">
        <v>306</v>
      </c>
      <c r="C171" s="22" t="s">
        <v>366</v>
      </c>
      <c r="D171" s="17" t="s">
        <v>321</v>
      </c>
      <c r="E171" s="17" t="s">
        <v>322</v>
      </c>
      <c r="F171" s="17" t="s">
        <v>323</v>
      </c>
      <c r="G171" s="72">
        <v>0.08</v>
      </c>
    </row>
    <row r="172" spans="2:7" ht="49.5">
      <c r="B172" s="17" t="s">
        <v>306</v>
      </c>
      <c r="C172" s="17" t="s">
        <v>234</v>
      </c>
      <c r="D172" s="17" t="s">
        <v>318</v>
      </c>
      <c r="E172" s="17" t="s">
        <v>319</v>
      </c>
      <c r="F172" s="17" t="s">
        <v>320</v>
      </c>
      <c r="G172" s="72">
        <v>0.08</v>
      </c>
    </row>
    <row r="173" spans="2:7" ht="49.5">
      <c r="B173" s="17" t="s">
        <v>306</v>
      </c>
      <c r="C173" s="22" t="s">
        <v>234</v>
      </c>
      <c r="D173" s="17" t="s">
        <v>324</v>
      </c>
      <c r="E173" s="17" t="s">
        <v>325</v>
      </c>
      <c r="F173" s="17" t="s">
        <v>326</v>
      </c>
      <c r="G173" s="72">
        <v>0.08</v>
      </c>
    </row>
    <row r="174" spans="2:7" ht="49.5">
      <c r="B174" s="17" t="s">
        <v>306</v>
      </c>
      <c r="C174" s="17" t="s">
        <v>144</v>
      </c>
      <c r="D174" s="17" t="s">
        <v>333</v>
      </c>
      <c r="E174" s="17" t="s">
        <v>334</v>
      </c>
      <c r="F174" s="17" t="s">
        <v>335</v>
      </c>
      <c r="G174" s="72">
        <v>0.08</v>
      </c>
    </row>
    <row r="175" spans="2:7" ht="49.5">
      <c r="B175" s="17" t="s">
        <v>306</v>
      </c>
      <c r="C175" s="17" t="s">
        <v>373</v>
      </c>
      <c r="D175" s="17" t="s">
        <v>327</v>
      </c>
      <c r="E175" s="17" t="s">
        <v>328</v>
      </c>
      <c r="F175" s="17" t="s">
        <v>329</v>
      </c>
      <c r="G175" s="72">
        <v>0.1</v>
      </c>
    </row>
    <row r="176" spans="2:7" ht="66">
      <c r="B176" s="17" t="s">
        <v>306</v>
      </c>
      <c r="C176" s="17" t="s">
        <v>372</v>
      </c>
      <c r="D176" s="17" t="s">
        <v>143</v>
      </c>
      <c r="E176" s="17" t="s">
        <v>316</v>
      </c>
      <c r="F176" s="17" t="s">
        <v>317</v>
      </c>
      <c r="G176" s="72">
        <v>0.1</v>
      </c>
    </row>
    <row r="177" spans="2:8" ht="49.5">
      <c r="B177" s="17" t="s">
        <v>306</v>
      </c>
      <c r="C177" s="17" t="s">
        <v>375</v>
      </c>
      <c r="D177" s="17" t="s">
        <v>310</v>
      </c>
      <c r="E177" s="17" t="s">
        <v>311</v>
      </c>
      <c r="F177" s="17" t="s">
        <v>312</v>
      </c>
      <c r="G177" s="72">
        <v>0.08</v>
      </c>
    </row>
    <row r="178" spans="2:8" ht="49.5">
      <c r="B178" s="17" t="s">
        <v>306</v>
      </c>
      <c r="C178" s="22" t="s">
        <v>375</v>
      </c>
      <c r="D178" s="17" t="s">
        <v>313</v>
      </c>
      <c r="E178" s="17" t="s">
        <v>314</v>
      </c>
      <c r="F178" s="17" t="s">
        <v>315</v>
      </c>
      <c r="G178" s="72">
        <v>0.08</v>
      </c>
    </row>
    <row r="179" spans="2:8" ht="49.5">
      <c r="B179" s="17" t="s">
        <v>306</v>
      </c>
      <c r="C179" s="22" t="s">
        <v>375</v>
      </c>
      <c r="D179" s="17" t="s">
        <v>330</v>
      </c>
      <c r="E179" s="17" t="s">
        <v>331</v>
      </c>
      <c r="F179" s="17" t="s">
        <v>332</v>
      </c>
      <c r="G179" s="72">
        <v>0.08</v>
      </c>
      <c r="H179" s="17"/>
    </row>
    <row r="180" spans="2:8" ht="66">
      <c r="B180" s="17" t="s">
        <v>306</v>
      </c>
      <c r="C180" s="22" t="s">
        <v>375</v>
      </c>
      <c r="D180" s="17" t="s">
        <v>307</v>
      </c>
      <c r="E180" s="17" t="s">
        <v>608</v>
      </c>
      <c r="F180" s="17" t="s">
        <v>609</v>
      </c>
      <c r="G180" s="72">
        <v>0.06</v>
      </c>
      <c r="H180" s="17"/>
    </row>
    <row r="181" spans="2:8" ht="49.5">
      <c r="B181" s="17" t="s">
        <v>37</v>
      </c>
      <c r="C181" s="17" t="s">
        <v>367</v>
      </c>
      <c r="D181" s="17" t="s">
        <v>285</v>
      </c>
      <c r="E181" s="17" t="s">
        <v>286</v>
      </c>
      <c r="F181" s="17" t="s">
        <v>287</v>
      </c>
      <c r="G181" s="72">
        <v>0.14000000000000001</v>
      </c>
      <c r="H181" s="17"/>
    </row>
    <row r="182" spans="2:8" ht="49.5">
      <c r="B182" s="17" t="s">
        <v>37</v>
      </c>
      <c r="C182" s="17" t="s">
        <v>369</v>
      </c>
      <c r="D182" s="17" t="s">
        <v>267</v>
      </c>
      <c r="E182" s="17" t="s">
        <v>296</v>
      </c>
      <c r="F182" s="17" t="s">
        <v>297</v>
      </c>
      <c r="G182" s="72">
        <v>0.1</v>
      </c>
      <c r="H182" s="17"/>
    </row>
    <row r="183" spans="2:8" ht="49.5">
      <c r="B183" s="17" t="s">
        <v>37</v>
      </c>
      <c r="C183" s="17" t="s">
        <v>366</v>
      </c>
      <c r="D183" s="17" t="s">
        <v>291</v>
      </c>
      <c r="E183" s="17" t="s">
        <v>292</v>
      </c>
      <c r="F183" s="17" t="s">
        <v>478</v>
      </c>
      <c r="G183" s="72">
        <v>0.14000000000000001</v>
      </c>
      <c r="H183" s="17"/>
    </row>
    <row r="184" spans="2:8" ht="49.5">
      <c r="B184" s="17" t="s">
        <v>37</v>
      </c>
      <c r="C184" s="17" t="s">
        <v>144</v>
      </c>
      <c r="D184" s="17" t="s">
        <v>300</v>
      </c>
      <c r="E184" s="17" t="s">
        <v>301</v>
      </c>
      <c r="F184" s="17" t="s">
        <v>302</v>
      </c>
      <c r="G184" s="72">
        <v>0.1</v>
      </c>
      <c r="H184" s="17"/>
    </row>
    <row r="185" spans="2:8" ht="49.5">
      <c r="B185" s="17" t="s">
        <v>37</v>
      </c>
      <c r="C185" s="17" t="s">
        <v>373</v>
      </c>
      <c r="D185" s="17" t="s">
        <v>288</v>
      </c>
      <c r="E185" s="17" t="s">
        <v>289</v>
      </c>
      <c r="F185" s="17" t="s">
        <v>290</v>
      </c>
      <c r="G185" s="72">
        <v>0.1</v>
      </c>
      <c r="H185" s="17"/>
    </row>
    <row r="186" spans="2:8" ht="33">
      <c r="B186" s="17" t="s">
        <v>37</v>
      </c>
      <c r="C186" s="17" t="s">
        <v>373</v>
      </c>
      <c r="D186" s="17" t="s">
        <v>479</v>
      </c>
      <c r="E186" s="17" t="s">
        <v>480</v>
      </c>
      <c r="F186" s="17" t="s">
        <v>481</v>
      </c>
      <c r="G186" s="72">
        <v>7.0000000000000007E-2</v>
      </c>
      <c r="H186" s="17"/>
    </row>
    <row r="187" spans="2:8" ht="49.5">
      <c r="B187" s="17" t="s">
        <v>37</v>
      </c>
      <c r="C187" s="17" t="s">
        <v>373</v>
      </c>
      <c r="D187" s="17" t="s">
        <v>303</v>
      </c>
      <c r="E187" s="17" t="s">
        <v>304</v>
      </c>
      <c r="F187" s="17" t="s">
        <v>305</v>
      </c>
      <c r="G187" s="72">
        <v>7.0000000000000007E-2</v>
      </c>
      <c r="H187" s="17"/>
    </row>
    <row r="188" spans="2:8" ht="49.5">
      <c r="B188" s="17" t="s">
        <v>37</v>
      </c>
      <c r="C188" s="17" t="s">
        <v>372</v>
      </c>
      <c r="D188" s="17" t="s">
        <v>143</v>
      </c>
      <c r="E188" s="17" t="s">
        <v>298</v>
      </c>
      <c r="F188" s="17" t="s">
        <v>299</v>
      </c>
      <c r="G188" s="72">
        <v>0.14000000000000001</v>
      </c>
      <c r="H188" s="17"/>
    </row>
    <row r="189" spans="2:8" ht="33">
      <c r="B189" s="17" t="s">
        <v>37</v>
      </c>
      <c r="C189" s="22" t="s">
        <v>375</v>
      </c>
      <c r="D189" s="17" t="s">
        <v>482</v>
      </c>
      <c r="E189" s="17" t="s">
        <v>483</v>
      </c>
      <c r="F189" s="17" t="s">
        <v>484</v>
      </c>
      <c r="G189" s="72">
        <v>7.0000000000000007E-2</v>
      </c>
      <c r="H189" s="17"/>
    </row>
    <row r="190" spans="2:8" ht="49.5">
      <c r="B190" s="17" t="s">
        <v>37</v>
      </c>
      <c r="C190" s="22" t="s">
        <v>375</v>
      </c>
      <c r="D190" s="17" t="s">
        <v>293</v>
      </c>
      <c r="E190" s="17" t="s">
        <v>294</v>
      </c>
      <c r="F190" s="17" t="s">
        <v>295</v>
      </c>
      <c r="G190" s="72">
        <v>7.0000000000000007E-2</v>
      </c>
      <c r="H190" s="17"/>
    </row>
    <row r="191" spans="2:8">
      <c r="G191" s="56"/>
    </row>
    <row r="192" spans="2:8">
      <c r="G192" s="23"/>
    </row>
    <row r="193" spans="2:3">
      <c r="B193" s="57" t="s">
        <v>419</v>
      </c>
    </row>
    <row r="194" spans="2:3">
      <c r="B194" s="57"/>
    </row>
    <row r="195" spans="2:3">
      <c r="B195" s="59" t="s">
        <v>165</v>
      </c>
      <c r="C195" s="59" t="s">
        <v>167</v>
      </c>
    </row>
    <row r="196" spans="2:3">
      <c r="B196" s="58" t="s">
        <v>4</v>
      </c>
      <c r="C196" s="68" t="str">
        <f t="shared" ref="C196:C212" si="0">IF(SUMIF($B$43:$B$190,B196,$G$43:$G$190)=100%,"OK","CHECK")</f>
        <v>OK</v>
      </c>
    </row>
    <row r="197" spans="2:3">
      <c r="B197" s="58" t="s">
        <v>169</v>
      </c>
      <c r="C197" s="68" t="str">
        <f t="shared" si="0"/>
        <v>OK</v>
      </c>
    </row>
    <row r="198" spans="2:3">
      <c r="B198" s="58" t="s">
        <v>35</v>
      </c>
      <c r="C198" s="68" t="str">
        <f t="shared" si="0"/>
        <v>OK</v>
      </c>
    </row>
    <row r="199" spans="2:3">
      <c r="B199" s="58" t="s">
        <v>306</v>
      </c>
      <c r="C199" s="68" t="str">
        <f t="shared" si="0"/>
        <v>OK</v>
      </c>
    </row>
    <row r="200" spans="2:3">
      <c r="B200" s="58" t="s">
        <v>6</v>
      </c>
      <c r="C200" s="68" t="str">
        <f t="shared" si="0"/>
        <v>OK</v>
      </c>
    </row>
    <row r="201" spans="2:3">
      <c r="B201" s="58" t="s">
        <v>9</v>
      </c>
      <c r="C201" s="68" t="str">
        <f t="shared" si="0"/>
        <v>OK</v>
      </c>
    </row>
    <row r="202" spans="2:3">
      <c r="B202" s="58" t="s">
        <v>40</v>
      </c>
      <c r="C202" s="68" t="str">
        <f t="shared" si="0"/>
        <v>OK</v>
      </c>
    </row>
    <row r="203" spans="2:3">
      <c r="B203" s="58" t="s">
        <v>17</v>
      </c>
      <c r="C203" s="68" t="str">
        <f t="shared" si="0"/>
        <v>OK</v>
      </c>
    </row>
    <row r="204" spans="2:3">
      <c r="B204" s="58" t="s">
        <v>29</v>
      </c>
      <c r="C204" s="68" t="str">
        <f t="shared" si="0"/>
        <v>OK</v>
      </c>
    </row>
    <row r="205" spans="2:3">
      <c r="B205" s="58" t="s">
        <v>37</v>
      </c>
      <c r="C205" s="68" t="str">
        <f t="shared" si="0"/>
        <v>OK</v>
      </c>
    </row>
    <row r="206" spans="2:3">
      <c r="B206" s="58" t="s">
        <v>27</v>
      </c>
      <c r="C206" s="68" t="str">
        <f t="shared" si="0"/>
        <v>OK</v>
      </c>
    </row>
    <row r="207" spans="2:3">
      <c r="B207" s="58" t="s">
        <v>24</v>
      </c>
      <c r="C207" s="68" t="str">
        <f t="shared" si="0"/>
        <v>OK</v>
      </c>
    </row>
    <row r="208" spans="2:3">
      <c r="B208" s="58" t="s">
        <v>11</v>
      </c>
      <c r="C208" s="68" t="str">
        <f t="shared" si="0"/>
        <v>OK</v>
      </c>
    </row>
    <row r="209" spans="2:3">
      <c r="B209" s="58" t="s">
        <v>15</v>
      </c>
      <c r="C209" s="68" t="str">
        <f t="shared" si="0"/>
        <v>OK</v>
      </c>
    </row>
    <row r="210" spans="2:3">
      <c r="B210" s="58" t="s">
        <v>13</v>
      </c>
      <c r="C210" s="68" t="str">
        <f t="shared" si="0"/>
        <v>OK</v>
      </c>
    </row>
    <row r="211" spans="2:3">
      <c r="B211" s="58" t="s">
        <v>22</v>
      </c>
      <c r="C211" s="68" t="str">
        <f t="shared" si="0"/>
        <v>OK</v>
      </c>
    </row>
    <row r="212" spans="2:3">
      <c r="B212" s="58" t="s">
        <v>20</v>
      </c>
      <c r="C212" s="68" t="str">
        <f t="shared" si="0"/>
        <v>OK</v>
      </c>
    </row>
  </sheetData>
  <autoFilter ref="B42:G191" xr:uid="{9933B691-9C9F-1A40-A75E-41D02C6C759D}"/>
  <sortState xmlns:xlrd2="http://schemas.microsoft.com/office/spreadsheetml/2017/richdata2" ref="B43:G190">
    <sortCondition ref="B43:B190"/>
    <sortCondition ref="C43:C190"/>
  </sortState>
  <conditionalFormatting sqref="C196:C212">
    <cfRule type="expression" dxfId="1" priority="1">
      <formula>$C196="OK"</formula>
    </cfRule>
    <cfRule type="expression" dxfId="0" priority="2">
      <formula>$C196="CHECK"</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tsYC xmlns="65a8c9e5-ad70-4af8-8b17-eba5be4f5fd7">true</ProjetsYC>
    <Potentiel xmlns="65a8c9e5-ad70-4af8-8b17-eba5be4f5fd7" xsi:nil="true"/>
    <lcf76f155ced4ddcb4097134ff3c332f xmlns="65a8c9e5-ad70-4af8-8b17-eba5be4f5fd7">
      <Terms xmlns="http://schemas.microsoft.com/office/infopath/2007/PartnerControls"/>
    </lcf76f155ced4ddcb4097134ff3c332f>
    <TaxCatchAll xmlns="7afb5825-12ec-4303-8056-519f273a2a75" xsi:nil="true"/>
    <Date xmlns="65a8c9e5-ad70-4af8-8b17-eba5be4f5f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A8EC6F3228443A1C4AA8D58F82B14" ma:contentTypeVersion="8" ma:contentTypeDescription="Create a new document." ma:contentTypeScope="" ma:versionID="f2a6c67ea9b60506457eb66ce4daf79d">
  <xsd:schema xmlns:xsd="http://www.w3.org/2001/XMLSchema" xmlns:xs="http://www.w3.org/2001/XMLSchema" xmlns:p="http://schemas.microsoft.com/office/2006/metadata/properties" xmlns:ns2="65a8c9e5-ad70-4af8-8b17-eba5be4f5fd7" xmlns:ns3="7afb5825-12ec-4303-8056-519f273a2a75" targetNamespace="http://schemas.microsoft.com/office/2006/metadata/properties" ma:root="true" ma:fieldsID="4c085e58a66762726f40b8ff37dd3aa2" ns2:_="" ns3:_="">
    <xsd:import namespace="65a8c9e5-ad70-4af8-8b17-eba5be4f5fd7"/>
    <xsd:import namespace="7afb5825-12ec-4303-8056-519f273a2a75"/>
    <xsd:element name="properties">
      <xsd:complexType>
        <xsd:sequence>
          <xsd:element name="documentManagement">
            <xsd:complexType>
              <xsd:all>
                <xsd:element ref="ns2:Date" minOccurs="0"/>
                <xsd:element ref="ns2:Potentiel"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ProjetsYC"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8c9e5-ad70-4af8-8b17-eba5be4f5fd7" elementFormDefault="qualified">
    <xsd:import namespace="http://schemas.microsoft.com/office/2006/documentManagement/types"/>
    <xsd:import namespace="http://schemas.microsoft.com/office/infopath/2007/PartnerControls"/>
    <xsd:element name="Date" ma:index="2" nillable="true" ma:displayName="Date" ma:format="DateOnly" ma:internalName="Date" ma:readOnly="false">
      <xsd:simpleType>
        <xsd:restriction base="dms:DateTime"/>
      </xsd:simpleType>
    </xsd:element>
    <xsd:element name="Potentiel" ma:index="3" nillable="true" ma:displayName="Potentiel" ma:format="Dropdown" ma:internalName="Potentiel" ma:readOnly="false">
      <xsd:simpleType>
        <xsd:union memberTypes="dms:Text">
          <xsd:simpleType>
            <xsd:restriction base="dms:Choice">
              <xsd:enumeration value="Tres bon"/>
              <xsd:enumeration value="Moyen"/>
              <xsd:enumeration value="Nul"/>
            </xsd:restriction>
          </xsd:simpleType>
        </xsd:un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hidden="true" ma:internalName="MediaServiceAutoTags" ma:readOnly="true">
      <xsd:simpleType>
        <xsd:restriction base="dms:Text"/>
      </xsd:simpleType>
    </xsd:element>
    <xsd:element name="MediaServiceLocation" ma:index="14" nillable="true" ma:displayName="MediaServiceLocation" ma:description="" ma:hidden="true" ma:internalName="MediaServiceLocation" ma:readOnly="true">
      <xsd:simpleType>
        <xsd:restriction base="dms:Text"/>
      </xsd:simpleType>
    </xsd:element>
    <xsd:element name="MediaServiceOCR" ma:index="15" nillable="true" ma:displayName="MediaServiceOCR" ma:hidden="true" ma:internalName="MediaServiceOCR"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ProjetsYC" ma:index="21" nillable="true" ma:displayName="Projets YC" ma:default="1" ma:format="Dropdown" ma:hidden="true" ma:internalName="ProjetsYC" ma:readOnly="false">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a1a8ec-8e73-4ced-969c-c4e8a1f44c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b5825-12ec-4303-8056-519f273a2a75"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TaxCatchAll" ma:index="26" nillable="true" ma:displayName="Taxonomy Catch All Column" ma:hidden="true" ma:list="{d33f4379-1be8-44a8-96ec-8aac9f8eb168}" ma:internalName="TaxCatchAll" ma:showField="CatchAllData" ma:web="7afb5825-12ec-4303-8056-519f273a2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51A3E-3FCA-4E26-BE2B-2C423B13F47C}">
  <ds:schemaRefs>
    <ds:schemaRef ds:uri="http://schemas.microsoft.com/sharepoint/v3/contenttype/forms"/>
  </ds:schemaRefs>
</ds:datastoreItem>
</file>

<file path=customXml/itemProps2.xml><?xml version="1.0" encoding="utf-8"?>
<ds:datastoreItem xmlns:ds="http://schemas.openxmlformats.org/officeDocument/2006/customXml" ds:itemID="{664A2EA4-8E68-4A9E-B1E7-1723B26F1A44}">
  <ds:schemaRefs>
    <ds:schemaRef ds:uri="7afb5825-12ec-4303-8056-519f273a2a75"/>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5a8c9e5-ad70-4af8-8b17-eba5be4f5fd7"/>
  </ds:schemaRefs>
</ds:datastoreItem>
</file>

<file path=customXml/itemProps3.xml><?xml version="1.0" encoding="utf-8"?>
<ds:datastoreItem xmlns:ds="http://schemas.openxmlformats.org/officeDocument/2006/customXml" ds:itemID="{3F08831D-E202-4099-837F-B01565CA3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8c9e5-ad70-4af8-8b17-eba5be4f5fd7"/>
    <ds:schemaRef ds:uri="7afb5825-12ec-4303-8056-519f273a2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Interviews_Raw_Data</vt:lpstr>
      <vt:lpstr>Introduction</vt:lpstr>
      <vt:lpstr>Relevant Information</vt:lpstr>
      <vt:lpstr>Assessment</vt:lpstr>
      <vt:lpstr>Replicability Results</vt:lpstr>
      <vt:lpstr>Scoring Overview</vt:lpstr>
      <vt:lpstr>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Pryce</dc:creator>
  <cp:keywords/>
  <dc:description/>
  <cp:lastModifiedBy>GUERECHEAU-DESVIGNES Pauline</cp:lastModifiedBy>
  <cp:revision/>
  <dcterms:created xsi:type="dcterms:W3CDTF">2025-02-25T10:35:37Z</dcterms:created>
  <dcterms:modified xsi:type="dcterms:W3CDTF">2025-03-28T12:14:15Z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0x010100198A8EC6F3228443A1C4AA8D58F82B14</vt:lpwstr>
  </property>
  <property fmtid="{D5CDD505-2E9C-101B-9397-08002B2CF9AE}" pid="3" name="MediaServiceImageTags">
    <vt:lpwstr/>
  </property>
  <property fmtid="{D5CDD505-2E9C-101B-9397-08002B2CF9AE}" pid="4" name="MSIP_Label_98ce3bfb-fff1-481a-835b-0a342757958d_Enabled">
    <vt:lpwstr>true</vt:lpwstr>
  </property>
  <property fmtid="{D5CDD505-2E9C-101B-9397-08002B2CF9AE}" pid="5" name="MSIP_Label_98ce3bfb-fff1-481a-835b-0a342757958d_SetDate">
    <vt:lpwstr>2025-03-28T12:12:57Z</vt:lpwstr>
  </property>
  <property fmtid="{D5CDD505-2E9C-101B-9397-08002B2CF9AE}" pid="6" name="MSIP_Label_98ce3bfb-fff1-481a-835b-0a342757958d_Method">
    <vt:lpwstr>Standard</vt:lpwstr>
  </property>
  <property fmtid="{D5CDD505-2E9C-101B-9397-08002B2CF9AE}" pid="7" name="MSIP_Label_98ce3bfb-fff1-481a-835b-0a342757958d_Name">
    <vt:lpwstr>C0 - Public</vt:lpwstr>
  </property>
  <property fmtid="{D5CDD505-2E9C-101B-9397-08002B2CF9AE}" pid="8" name="MSIP_Label_98ce3bfb-fff1-481a-835b-0a342757958d_SiteId">
    <vt:lpwstr>cb6c2492-4a85-4b15-85a1-ed94d47e5849</vt:lpwstr>
  </property>
  <property fmtid="{D5CDD505-2E9C-101B-9397-08002B2CF9AE}" pid="9" name="MSIP_Label_98ce3bfb-fff1-481a-835b-0a342757958d_ActionId">
    <vt:lpwstr>f2e31e20-7f9a-4110-a7d9-9b78b9f68860</vt:lpwstr>
  </property>
  <property fmtid="{D5CDD505-2E9C-101B-9397-08002B2CF9AE}" pid="10" name="MSIP_Label_98ce3bfb-fff1-481a-835b-0a342757958d_ContentBits">
    <vt:lpwstr>0</vt:lpwstr>
  </property>
  <property fmtid="{D5CDD505-2E9C-101B-9397-08002B2CF9AE}" pid="11" name="MSIP_Label_98ce3bfb-fff1-481a-835b-0a342757958d_Tag">
    <vt:lpwstr>10, 3, 0, 1</vt:lpwstr>
  </property>
</Properties>
</file>